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7995" windowHeight="6660" firstSheet="6" activeTab="6"/>
  </bookViews>
  <sheets>
    <sheet name="Génétique (2)" sheetId="26" state="hidden" r:id="rId1"/>
    <sheet name="Entomologie (2)" sheetId="25" state="hidden" r:id="rId2"/>
    <sheet name="BMC (Réctificatif)" sheetId="22" state="hidden" r:id="rId3"/>
    <sheet name="BMC (Rattrapage)" sheetId="19" state="hidden" r:id="rId4"/>
    <sheet name="Entomologie (Rattrapage)" sheetId="23" state="hidden" r:id="rId5"/>
    <sheet name="Feuil1" sheetId="27" state="hidden" r:id="rId6"/>
    <sheet name="L3-GEN (Session Normale)" sheetId="8" r:id="rId7"/>
    <sheet name="Génétique (Rattrapage)" sheetId="24" state="hidden" r:id="rId8"/>
    <sheet name="Immunologie (Rattrapage)" sheetId="20" state="hidden" r:id="rId9"/>
    <sheet name="Physio-Toxicologie (Rattrapage)" sheetId="21" state="hidden" r:id="rId10"/>
    <sheet name="Feuil2" sheetId="29" state="hidden" r:id="rId11"/>
  </sheets>
  <definedNames>
    <definedName name="_xlnm.Print_Area" localSheetId="3">'BMC (Rattrapage)'!$A$1:$AI$38</definedName>
    <definedName name="_xlnm.Print_Area" localSheetId="2">'BMC (Réctificatif)'!$A$1:$AI$73</definedName>
    <definedName name="_xlnm.Print_Area" localSheetId="1">'Entomologie (2)'!$A$1:$AC$69</definedName>
    <definedName name="_xlnm.Print_Area" localSheetId="4">'Entomologie (Rattrapage)'!$A$1:$AC$50</definedName>
    <definedName name="_xlnm.Print_Area" localSheetId="0">'Génétique (2)'!$A$1:$AA$71</definedName>
    <definedName name="_xlnm.Print_Area" localSheetId="7">'Génétique (Rattrapage)'!$A$1:$AA$28</definedName>
    <definedName name="_xlnm.Print_Area" localSheetId="8">'Immunologie (Rattrapage)'!$A$1:$AA$51</definedName>
    <definedName name="_xlnm.Print_Area" localSheetId="6">'L3-GEN (Session Normale)'!$A$1:$AK$116</definedName>
    <definedName name="_xlnm.Print_Area" localSheetId="9">'Physio-Toxicologie (Rattrapage)'!$A$1:$AA$49</definedName>
  </definedNames>
  <calcPr calcId="124519"/>
</workbook>
</file>

<file path=xl/calcChain.xml><?xml version="1.0" encoding="utf-8"?>
<calcChain xmlns="http://schemas.openxmlformats.org/spreadsheetml/2006/main">
  <c r="AF36" i="8"/>
  <c r="AI36" s="1"/>
  <c r="AE36"/>
  <c r="AG36" s="1"/>
  <c r="AH36" s="1"/>
  <c r="AB36"/>
  <c r="AA36"/>
  <c r="W36"/>
  <c r="S36"/>
  <c r="P36"/>
  <c r="O36"/>
  <c r="J36"/>
  <c r="I36"/>
  <c r="AI12"/>
  <c r="AI13"/>
  <c r="AI14"/>
  <c r="AI15"/>
  <c r="AI16"/>
  <c r="AI17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9"/>
  <c r="AI40"/>
  <c r="AI41"/>
  <c r="AI42"/>
  <c r="AI43"/>
  <c r="AI45"/>
  <c r="AI47"/>
  <c r="AI48"/>
  <c r="AI49"/>
  <c r="AI50"/>
  <c r="AI51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8"/>
  <c r="AI89"/>
  <c r="AI90"/>
  <c r="AI91"/>
  <c r="AI92"/>
  <c r="AI93"/>
  <c r="AI94"/>
  <c r="AI95"/>
  <c r="AI96"/>
  <c r="AI97"/>
  <c r="AI98"/>
  <c r="AI99"/>
  <c r="AI100"/>
  <c r="AI101"/>
  <c r="AH12"/>
  <c r="AH13"/>
  <c r="AH14"/>
  <c r="AH15"/>
  <c r="AH16"/>
  <c r="AH17"/>
  <c r="AH18"/>
  <c r="AH19"/>
  <c r="AH20"/>
  <c r="AH21"/>
  <c r="AH22"/>
  <c r="AH23"/>
  <c r="AH24"/>
  <c r="AH25"/>
  <c r="AH26"/>
  <c r="AH27"/>
  <c r="AH29"/>
  <c r="AH30"/>
  <c r="AH31"/>
  <c r="AH32"/>
  <c r="AH33"/>
  <c r="AH34"/>
  <c r="AH35"/>
  <c r="AH37"/>
  <c r="AH38"/>
  <c r="AH39"/>
  <c r="AH40"/>
  <c r="AH41"/>
  <c r="AH42"/>
  <c r="AH43"/>
  <c r="AH44"/>
  <c r="AH45"/>
  <c r="AH46"/>
  <c r="AH47"/>
  <c r="AH48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9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G12"/>
  <c r="AG13"/>
  <c r="AG14"/>
  <c r="AG15"/>
  <c r="AG16"/>
  <c r="AG17"/>
  <c r="AG18"/>
  <c r="AG19"/>
  <c r="AG20"/>
  <c r="AG21"/>
  <c r="AG22"/>
  <c r="AG23"/>
  <c r="AG24"/>
  <c r="AG25"/>
  <c r="AG26"/>
  <c r="AG27"/>
  <c r="AG29"/>
  <c r="AG30"/>
  <c r="AG31"/>
  <c r="AG32"/>
  <c r="AG33"/>
  <c r="AG34"/>
  <c r="AG35"/>
  <c r="AG37"/>
  <c r="AG38"/>
  <c r="AG39"/>
  <c r="AG40"/>
  <c r="AG41"/>
  <c r="AG42"/>
  <c r="AG43"/>
  <c r="AG44"/>
  <c r="AG45"/>
  <c r="AG46"/>
  <c r="AG47"/>
  <c r="AG48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9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7"/>
  <c r="W38"/>
  <c r="W39"/>
  <c r="W40"/>
  <c r="W41"/>
  <c r="W42"/>
  <c r="W43"/>
  <c r="W44"/>
  <c r="W45"/>
  <c r="W46"/>
  <c r="W47"/>
  <c r="W48"/>
  <c r="W49"/>
  <c r="AG49" s="1"/>
  <c r="AH49" s="1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AG80" s="1"/>
  <c r="AH80" s="1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S12" l="1"/>
  <c r="S13"/>
  <c r="S14"/>
  <c r="S15"/>
  <c r="S16"/>
  <c r="S17"/>
  <c r="S18"/>
  <c r="S19"/>
  <c r="S20"/>
  <c r="S21"/>
  <c r="S22"/>
  <c r="S23"/>
  <c r="S24"/>
  <c r="S25"/>
  <c r="S26"/>
  <c r="S27"/>
  <c r="S28"/>
  <c r="AG28" s="1"/>
  <c r="AH28" s="1"/>
  <c r="S29"/>
  <c r="S30"/>
  <c r="S31"/>
  <c r="S32"/>
  <c r="S33"/>
  <c r="S34"/>
  <c r="S35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AG78" s="1"/>
  <c r="AH78" s="1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J21"/>
  <c r="J22"/>
  <c r="J23"/>
  <c r="J24"/>
  <c r="J26"/>
  <c r="J27"/>
  <c r="J28"/>
  <c r="J29"/>
  <c r="J30"/>
  <c r="J31"/>
  <c r="J32"/>
  <c r="J33"/>
  <c r="J34"/>
  <c r="J35"/>
  <c r="J19"/>
  <c r="J12"/>
  <c r="J13"/>
  <c r="J14"/>
  <c r="J15"/>
  <c r="J16"/>
  <c r="J17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P11" l="1"/>
  <c r="X11"/>
  <c r="AF11"/>
  <c r="J11"/>
  <c r="AE11"/>
  <c r="AB11"/>
  <c r="AA11"/>
  <c r="W11"/>
  <c r="T11"/>
  <c r="S11"/>
  <c r="O11"/>
  <c r="I11"/>
  <c r="V17" i="26"/>
  <c r="U17"/>
  <c r="P17"/>
  <c r="O17"/>
  <c r="L17"/>
  <c r="Y17"/>
  <c r="K17"/>
  <c r="V15"/>
  <c r="Y15"/>
  <c r="U15"/>
  <c r="K15"/>
  <c r="W15"/>
  <c r="X15"/>
  <c r="V42"/>
  <c r="U42"/>
  <c r="P42"/>
  <c r="O42"/>
  <c r="W42"/>
  <c r="X42"/>
  <c r="L42"/>
  <c r="K42"/>
  <c r="V23"/>
  <c r="U23"/>
  <c r="P23"/>
  <c r="O23"/>
  <c r="L23"/>
  <c r="K23"/>
  <c r="V35"/>
  <c r="U35"/>
  <c r="P35"/>
  <c r="O35"/>
  <c r="L35"/>
  <c r="Y35"/>
  <c r="K35"/>
  <c r="V34"/>
  <c r="U34"/>
  <c r="W34"/>
  <c r="X34"/>
  <c r="P34"/>
  <c r="O34"/>
  <c r="L34"/>
  <c r="Y34"/>
  <c r="K34"/>
  <c r="V60"/>
  <c r="U60"/>
  <c r="W60"/>
  <c r="P60"/>
  <c r="O60"/>
  <c r="X60"/>
  <c r="L60"/>
  <c r="Y60"/>
  <c r="K60"/>
  <c r="V13"/>
  <c r="U13"/>
  <c r="P13"/>
  <c r="O13"/>
  <c r="L13"/>
  <c r="K13"/>
  <c r="V30"/>
  <c r="U30"/>
  <c r="W30"/>
  <c r="X30"/>
  <c r="P30"/>
  <c r="O30"/>
  <c r="L30"/>
  <c r="K30"/>
  <c r="V46"/>
  <c r="U46"/>
  <c r="P46"/>
  <c r="O46"/>
  <c r="L46"/>
  <c r="K46"/>
  <c r="V59"/>
  <c r="U59"/>
  <c r="P59"/>
  <c r="O59"/>
  <c r="W59"/>
  <c r="X59"/>
  <c r="L59"/>
  <c r="K59"/>
  <c r="V45"/>
  <c r="U45"/>
  <c r="W45"/>
  <c r="X45"/>
  <c r="P45"/>
  <c r="O45"/>
  <c r="L45"/>
  <c r="K45"/>
  <c r="V16"/>
  <c r="U16"/>
  <c r="P16"/>
  <c r="O16"/>
  <c r="W16"/>
  <c r="X16"/>
  <c r="L16"/>
  <c r="K16"/>
  <c r="V21"/>
  <c r="U21"/>
  <c r="W21"/>
  <c r="X21"/>
  <c r="P21"/>
  <c r="O21"/>
  <c r="L21"/>
  <c r="K21"/>
  <c r="V40"/>
  <c r="U40"/>
  <c r="P40"/>
  <c r="O40"/>
  <c r="W40"/>
  <c r="X40"/>
  <c r="L40"/>
  <c r="K40"/>
  <c r="V56"/>
  <c r="U56"/>
  <c r="P56"/>
  <c r="O56"/>
  <c r="L56"/>
  <c r="K56"/>
  <c r="V48"/>
  <c r="U48"/>
  <c r="W48"/>
  <c r="X48"/>
  <c r="P48"/>
  <c r="O48"/>
  <c r="L48"/>
  <c r="K48"/>
  <c r="V38"/>
  <c r="U38"/>
  <c r="W38"/>
  <c r="X38"/>
  <c r="P38"/>
  <c r="O38"/>
  <c r="L38"/>
  <c r="K38"/>
  <c r="V39"/>
  <c r="U39"/>
  <c r="P39"/>
  <c r="O39"/>
  <c r="L39"/>
  <c r="K39"/>
  <c r="V29"/>
  <c r="U29"/>
  <c r="P29"/>
  <c r="O29"/>
  <c r="L29"/>
  <c r="K29"/>
  <c r="V27"/>
  <c r="U27"/>
  <c r="P27"/>
  <c r="O27"/>
  <c r="K27"/>
  <c r="W27"/>
  <c r="X27"/>
  <c r="V47"/>
  <c r="U47"/>
  <c r="P47"/>
  <c r="O47"/>
  <c r="K47"/>
  <c r="W47"/>
  <c r="X47"/>
  <c r="V52"/>
  <c r="U52"/>
  <c r="W52"/>
  <c r="X52"/>
  <c r="P52"/>
  <c r="O52"/>
  <c r="L52"/>
  <c r="K52"/>
  <c r="V55"/>
  <c r="U55"/>
  <c r="P55"/>
  <c r="O55"/>
  <c r="W55"/>
  <c r="X55"/>
  <c r="L55"/>
  <c r="K55"/>
  <c r="V33"/>
  <c r="U33"/>
  <c r="P33"/>
  <c r="O33"/>
  <c r="L33"/>
  <c r="K33"/>
  <c r="V25"/>
  <c r="U25"/>
  <c r="W25"/>
  <c r="X25"/>
  <c r="P25"/>
  <c r="O25"/>
  <c r="L25"/>
  <c r="K25"/>
  <c r="V43"/>
  <c r="U43"/>
  <c r="W43"/>
  <c r="X43"/>
  <c r="P43"/>
  <c r="O43"/>
  <c r="L43"/>
  <c r="K43"/>
  <c r="V26"/>
  <c r="U26"/>
  <c r="W26"/>
  <c r="P26"/>
  <c r="O26"/>
  <c r="K26"/>
  <c r="V31"/>
  <c r="U31"/>
  <c r="W31"/>
  <c r="X31"/>
  <c r="P31"/>
  <c r="O31"/>
  <c r="L31"/>
  <c r="K31"/>
  <c r="V37"/>
  <c r="U37"/>
  <c r="P37"/>
  <c r="O37"/>
  <c r="K37"/>
  <c r="W37"/>
  <c r="X37"/>
  <c r="V20"/>
  <c r="U20"/>
  <c r="P20"/>
  <c r="O20"/>
  <c r="W20"/>
  <c r="X20"/>
  <c r="K20"/>
  <c r="V19"/>
  <c r="U19"/>
  <c r="P19"/>
  <c r="O19"/>
  <c r="K19"/>
  <c r="W19"/>
  <c r="X19"/>
  <c r="V28"/>
  <c r="U28"/>
  <c r="P28"/>
  <c r="O28"/>
  <c r="K28"/>
  <c r="V14"/>
  <c r="U14"/>
  <c r="P14"/>
  <c r="O14"/>
  <c r="K14"/>
  <c r="V12"/>
  <c r="U12"/>
  <c r="W12"/>
  <c r="X12"/>
  <c r="P12"/>
  <c r="O12"/>
  <c r="K12"/>
  <c r="V54"/>
  <c r="U54"/>
  <c r="P54"/>
  <c r="O54"/>
  <c r="L54"/>
  <c r="K54"/>
  <c r="V53"/>
  <c r="U53"/>
  <c r="P53"/>
  <c r="O53"/>
  <c r="W53"/>
  <c r="X53"/>
  <c r="K53"/>
  <c r="V24"/>
  <c r="U24"/>
  <c r="P24"/>
  <c r="O24"/>
  <c r="L24"/>
  <c r="K24"/>
  <c r="V44"/>
  <c r="U44"/>
  <c r="P44"/>
  <c r="O44"/>
  <c r="K44"/>
  <c r="V36"/>
  <c r="U36"/>
  <c r="W36"/>
  <c r="X36"/>
  <c r="P36"/>
  <c r="O36"/>
  <c r="L36"/>
  <c r="K36"/>
  <c r="V57"/>
  <c r="U57"/>
  <c r="P57"/>
  <c r="Y57"/>
  <c r="O57"/>
  <c r="K57"/>
  <c r="W57"/>
  <c r="X57"/>
  <c r="V41"/>
  <c r="U41"/>
  <c r="P41"/>
  <c r="Y41"/>
  <c r="O41"/>
  <c r="L41"/>
  <c r="K41"/>
  <c r="W41"/>
  <c r="X41"/>
  <c r="V18"/>
  <c r="U18"/>
  <c r="P18"/>
  <c r="O18"/>
  <c r="W18"/>
  <c r="L18"/>
  <c r="Y18"/>
  <c r="K18"/>
  <c r="V51"/>
  <c r="U51"/>
  <c r="P51"/>
  <c r="O51"/>
  <c r="L51"/>
  <c r="Y51"/>
  <c r="K51"/>
  <c r="V49"/>
  <c r="U49"/>
  <c r="P49"/>
  <c r="O49"/>
  <c r="L49"/>
  <c r="K49"/>
  <c r="V32"/>
  <c r="U32"/>
  <c r="P32"/>
  <c r="O32"/>
  <c r="L32"/>
  <c r="K32"/>
  <c r="V58"/>
  <c r="U58"/>
  <c r="P58"/>
  <c r="O58"/>
  <c r="W58"/>
  <c r="X58"/>
  <c r="L58"/>
  <c r="K58"/>
  <c r="V50"/>
  <c r="U50"/>
  <c r="W50"/>
  <c r="X50"/>
  <c r="P50"/>
  <c r="O50"/>
  <c r="L50"/>
  <c r="Y50"/>
  <c r="K50"/>
  <c r="V22"/>
  <c r="U22"/>
  <c r="W22"/>
  <c r="X22"/>
  <c r="P22"/>
  <c r="O22"/>
  <c r="L22"/>
  <c r="K22"/>
  <c r="W50" i="25"/>
  <c r="S50"/>
  <c r="K50"/>
  <c r="Y50"/>
  <c r="Z50"/>
  <c r="W46"/>
  <c r="S46"/>
  <c r="K46"/>
  <c r="Y46"/>
  <c r="Z46"/>
  <c r="W45"/>
  <c r="S45"/>
  <c r="K45"/>
  <c r="W26"/>
  <c r="S26"/>
  <c r="K26"/>
  <c r="W22"/>
  <c r="Y22"/>
  <c r="S22"/>
  <c r="K22"/>
  <c r="Z22"/>
  <c r="W19"/>
  <c r="S19"/>
  <c r="K19"/>
  <c r="X16"/>
  <c r="W16"/>
  <c r="T16"/>
  <c r="S16"/>
  <c r="L16"/>
  <c r="K16"/>
  <c r="Y16"/>
  <c r="Z16"/>
  <c r="X38"/>
  <c r="W38"/>
  <c r="T38"/>
  <c r="S38"/>
  <c r="Y38"/>
  <c r="L38"/>
  <c r="K38"/>
  <c r="Z38"/>
  <c r="X36"/>
  <c r="W36"/>
  <c r="T36"/>
  <c r="S36"/>
  <c r="L36"/>
  <c r="AA36"/>
  <c r="K36"/>
  <c r="X14"/>
  <c r="W14"/>
  <c r="T14"/>
  <c r="AA14"/>
  <c r="S14"/>
  <c r="L14"/>
  <c r="K14"/>
  <c r="X13"/>
  <c r="W13"/>
  <c r="T13"/>
  <c r="S13"/>
  <c r="L13"/>
  <c r="K13"/>
  <c r="X18"/>
  <c r="W18"/>
  <c r="T18"/>
  <c r="S18"/>
  <c r="L18"/>
  <c r="AA18"/>
  <c r="K18"/>
  <c r="Y18"/>
  <c r="Z18"/>
  <c r="X47"/>
  <c r="W47"/>
  <c r="T47"/>
  <c r="S47"/>
  <c r="L47"/>
  <c r="K47"/>
  <c r="X51"/>
  <c r="W51"/>
  <c r="T51"/>
  <c r="AA51"/>
  <c r="S51"/>
  <c r="L51"/>
  <c r="K51"/>
  <c r="Y51"/>
  <c r="Z51"/>
  <c r="X25"/>
  <c r="W25"/>
  <c r="T25"/>
  <c r="S25"/>
  <c r="Y25"/>
  <c r="Z25"/>
  <c r="L25"/>
  <c r="AA25"/>
  <c r="K25"/>
  <c r="X55"/>
  <c r="AA55"/>
  <c r="W55"/>
  <c r="T55"/>
  <c r="S55"/>
  <c r="Y55"/>
  <c r="Z55"/>
  <c r="L55"/>
  <c r="K55"/>
  <c r="X40"/>
  <c r="W40"/>
  <c r="T40"/>
  <c r="AA40"/>
  <c r="S40"/>
  <c r="L40"/>
  <c r="K40"/>
  <c r="Y40"/>
  <c r="Z40"/>
  <c r="X44"/>
  <c r="W44"/>
  <c r="T44"/>
  <c r="S44"/>
  <c r="L44"/>
  <c r="AA44"/>
  <c r="K44"/>
  <c r="Y44"/>
  <c r="Z44"/>
  <c r="X31"/>
  <c r="W31"/>
  <c r="T31"/>
  <c r="AA31"/>
  <c r="S31"/>
  <c r="L31"/>
  <c r="K31"/>
  <c r="Y31"/>
  <c r="Z31"/>
  <c r="X43"/>
  <c r="W43"/>
  <c r="Y43"/>
  <c r="Z43"/>
  <c r="T43"/>
  <c r="S43"/>
  <c r="L43"/>
  <c r="K43"/>
  <c r="X52"/>
  <c r="W52"/>
  <c r="T52"/>
  <c r="S52"/>
  <c r="L52"/>
  <c r="AA52"/>
  <c r="K52"/>
  <c r="X30"/>
  <c r="W30"/>
  <c r="T30"/>
  <c r="AA30"/>
  <c r="S30"/>
  <c r="L30"/>
  <c r="K30"/>
  <c r="Y30"/>
  <c r="Z30"/>
  <c r="X23"/>
  <c r="W23"/>
  <c r="T23"/>
  <c r="S23"/>
  <c r="L23"/>
  <c r="AA23"/>
  <c r="K23"/>
  <c r="Y23"/>
  <c r="Z23"/>
  <c r="X24"/>
  <c r="W24"/>
  <c r="S24"/>
  <c r="L24"/>
  <c r="AA24"/>
  <c r="K24"/>
  <c r="X33"/>
  <c r="W33"/>
  <c r="Y33"/>
  <c r="Z33"/>
  <c r="T33"/>
  <c r="S33"/>
  <c r="L33"/>
  <c r="AA33"/>
  <c r="K33"/>
  <c r="X12"/>
  <c r="AA12"/>
  <c r="W12"/>
  <c r="S12"/>
  <c r="L12"/>
  <c r="K12"/>
  <c r="Y12"/>
  <c r="Z12"/>
  <c r="X49"/>
  <c r="W49"/>
  <c r="S49"/>
  <c r="L49"/>
  <c r="AA49"/>
  <c r="K49"/>
  <c r="Y49"/>
  <c r="Z49"/>
  <c r="X17"/>
  <c r="W17"/>
  <c r="S17"/>
  <c r="L17"/>
  <c r="AA17"/>
  <c r="K17"/>
  <c r="X56"/>
  <c r="W56"/>
  <c r="S56"/>
  <c r="Y56"/>
  <c r="L56"/>
  <c r="AA56"/>
  <c r="K56"/>
  <c r="Z56"/>
  <c r="X37"/>
  <c r="W37"/>
  <c r="S37"/>
  <c r="L37"/>
  <c r="AA37"/>
  <c r="K37"/>
  <c r="X48"/>
  <c r="W48"/>
  <c r="T48"/>
  <c r="S48"/>
  <c r="L48"/>
  <c r="AA48"/>
  <c r="K48"/>
  <c r="Y48"/>
  <c r="Z48"/>
  <c r="X42"/>
  <c r="W42"/>
  <c r="S42"/>
  <c r="L42"/>
  <c r="AA42"/>
  <c r="K42"/>
  <c r="Y42"/>
  <c r="Z42"/>
  <c r="X34"/>
  <c r="W34"/>
  <c r="S34"/>
  <c r="L34"/>
  <c r="K34"/>
  <c r="X39"/>
  <c r="W39"/>
  <c r="T39"/>
  <c r="S39"/>
  <c r="L39"/>
  <c r="K39"/>
  <c r="X21"/>
  <c r="W21"/>
  <c r="T21"/>
  <c r="S21"/>
  <c r="L21"/>
  <c r="K21"/>
  <c r="Y21"/>
  <c r="Z21"/>
  <c r="X54"/>
  <c r="W54"/>
  <c r="S54"/>
  <c r="Y54"/>
  <c r="L54"/>
  <c r="K54"/>
  <c r="Z54"/>
  <c r="X15"/>
  <c r="W15"/>
  <c r="T15"/>
  <c r="S15"/>
  <c r="Y15"/>
  <c r="Z15"/>
  <c r="L15"/>
  <c r="K15"/>
  <c r="X29"/>
  <c r="W29"/>
  <c r="T29"/>
  <c r="S29"/>
  <c r="L29"/>
  <c r="K29"/>
  <c r="Y29"/>
  <c r="Z29"/>
  <c r="X53"/>
  <c r="W53"/>
  <c r="S53"/>
  <c r="L53"/>
  <c r="K53"/>
  <c r="Y53"/>
  <c r="Z53"/>
  <c r="X20"/>
  <c r="W20"/>
  <c r="S20"/>
  <c r="L20"/>
  <c r="K20"/>
  <c r="X32"/>
  <c r="W32"/>
  <c r="S32"/>
  <c r="L32"/>
  <c r="K32"/>
  <c r="Y32"/>
  <c r="Z32"/>
  <c r="X41"/>
  <c r="W41"/>
  <c r="S41"/>
  <c r="Y41"/>
  <c r="Z41"/>
  <c r="L41"/>
  <c r="K41"/>
  <c r="X27"/>
  <c r="W27"/>
  <c r="S27"/>
  <c r="L27"/>
  <c r="K27"/>
  <c r="X28"/>
  <c r="W28"/>
  <c r="S28"/>
  <c r="Y28"/>
  <c r="Z28"/>
  <c r="L28"/>
  <c r="K28"/>
  <c r="X35"/>
  <c r="W35"/>
  <c r="T35"/>
  <c r="S35"/>
  <c r="L35"/>
  <c r="K35"/>
  <c r="V12" i="24"/>
  <c r="U12"/>
  <c r="P12"/>
  <c r="O12"/>
  <c r="L12"/>
  <c r="Y12"/>
  <c r="K12"/>
  <c r="V16"/>
  <c r="U16"/>
  <c r="P16"/>
  <c r="O16"/>
  <c r="L16"/>
  <c r="K16"/>
  <c r="V13"/>
  <c r="U13"/>
  <c r="W13"/>
  <c r="P13"/>
  <c r="Y13"/>
  <c r="O13"/>
  <c r="X13"/>
  <c r="K13"/>
  <c r="V15"/>
  <c r="U15"/>
  <c r="P15"/>
  <c r="Y15"/>
  <c r="O15"/>
  <c r="L15"/>
  <c r="K15"/>
  <c r="W15"/>
  <c r="X15"/>
  <c r="V14"/>
  <c r="U14"/>
  <c r="P14"/>
  <c r="O14"/>
  <c r="L14"/>
  <c r="K14"/>
  <c r="V17"/>
  <c r="U17"/>
  <c r="P17"/>
  <c r="O17"/>
  <c r="Y17"/>
  <c r="K17"/>
  <c r="X15" i="23"/>
  <c r="W15"/>
  <c r="T15"/>
  <c r="S15"/>
  <c r="L15"/>
  <c r="K15"/>
  <c r="Y15"/>
  <c r="Z15"/>
  <c r="W26"/>
  <c r="T26"/>
  <c r="S26"/>
  <c r="L26"/>
  <c r="K26"/>
  <c r="W24"/>
  <c r="S24"/>
  <c r="L24"/>
  <c r="K24"/>
  <c r="X14"/>
  <c r="W14"/>
  <c r="T14"/>
  <c r="S14"/>
  <c r="L14"/>
  <c r="K14"/>
  <c r="X13"/>
  <c r="W13"/>
  <c r="T13"/>
  <c r="S13"/>
  <c r="L13"/>
  <c r="K13"/>
  <c r="Y13"/>
  <c r="Z13"/>
  <c r="X17"/>
  <c r="W17"/>
  <c r="T17"/>
  <c r="S17"/>
  <c r="L17"/>
  <c r="K17"/>
  <c r="Y17"/>
  <c r="Z17"/>
  <c r="X31"/>
  <c r="W31"/>
  <c r="T31"/>
  <c r="S31"/>
  <c r="L31"/>
  <c r="K31"/>
  <c r="Y31"/>
  <c r="Z31"/>
  <c r="X34"/>
  <c r="W34"/>
  <c r="T34"/>
  <c r="S34"/>
  <c r="L34"/>
  <c r="K34"/>
  <c r="X20"/>
  <c r="W20"/>
  <c r="T20"/>
  <c r="S20"/>
  <c r="L20"/>
  <c r="K20"/>
  <c r="Y20"/>
  <c r="Z20"/>
  <c r="X36"/>
  <c r="W36"/>
  <c r="T36"/>
  <c r="S36"/>
  <c r="K36"/>
  <c r="X27"/>
  <c r="W27"/>
  <c r="T27"/>
  <c r="S27"/>
  <c r="L27"/>
  <c r="K27"/>
  <c r="Y27"/>
  <c r="Z27"/>
  <c r="X30"/>
  <c r="W30"/>
  <c r="T30"/>
  <c r="S30"/>
  <c r="L30"/>
  <c r="K30"/>
  <c r="X22"/>
  <c r="W22"/>
  <c r="T22"/>
  <c r="S22"/>
  <c r="L22"/>
  <c r="K22"/>
  <c r="Y22"/>
  <c r="Z22"/>
  <c r="X29"/>
  <c r="W29"/>
  <c r="S29"/>
  <c r="L29"/>
  <c r="K29"/>
  <c r="X35"/>
  <c r="W35"/>
  <c r="S35"/>
  <c r="Y35"/>
  <c r="Z35"/>
  <c r="L35"/>
  <c r="K35"/>
  <c r="X21"/>
  <c r="W21"/>
  <c r="T21"/>
  <c r="S21"/>
  <c r="L21"/>
  <c r="K21"/>
  <c r="Y21"/>
  <c r="Z21"/>
  <c r="X18"/>
  <c r="W18"/>
  <c r="T18"/>
  <c r="S18"/>
  <c r="L18"/>
  <c r="K18"/>
  <c r="X19"/>
  <c r="W19"/>
  <c r="S19"/>
  <c r="L19"/>
  <c r="K19"/>
  <c r="Y19"/>
  <c r="Z19"/>
  <c r="X23"/>
  <c r="W23"/>
  <c r="T23"/>
  <c r="S23"/>
  <c r="L23"/>
  <c r="AA23"/>
  <c r="K23"/>
  <c r="X12"/>
  <c r="W12"/>
  <c r="Y12"/>
  <c r="Z12"/>
  <c r="S12"/>
  <c r="L12"/>
  <c r="K12"/>
  <c r="X33"/>
  <c r="W33"/>
  <c r="S33"/>
  <c r="L33"/>
  <c r="K33"/>
  <c r="X16"/>
  <c r="W16"/>
  <c r="Y16"/>
  <c r="Z16"/>
  <c r="S16"/>
  <c r="L16"/>
  <c r="K16"/>
  <c r="X37"/>
  <c r="W37"/>
  <c r="S37"/>
  <c r="L37"/>
  <c r="K37"/>
  <c r="X25"/>
  <c r="W25"/>
  <c r="S25"/>
  <c r="L25"/>
  <c r="K25"/>
  <c r="X32"/>
  <c r="W32"/>
  <c r="T32"/>
  <c r="S32"/>
  <c r="L32"/>
  <c r="K32"/>
  <c r="Y32"/>
  <c r="Z32"/>
  <c r="X28"/>
  <c r="W28"/>
  <c r="S28"/>
  <c r="Y28"/>
  <c r="K28"/>
  <c r="AD57" i="22"/>
  <c r="AC57"/>
  <c r="T57"/>
  <c r="P57"/>
  <c r="AG57"/>
  <c r="O57"/>
  <c r="AD56"/>
  <c r="AC56"/>
  <c r="T56"/>
  <c r="P56"/>
  <c r="AG56"/>
  <c r="O56"/>
  <c r="AD55"/>
  <c r="AC55"/>
  <c r="T55"/>
  <c r="S55"/>
  <c r="P55"/>
  <c r="AG55"/>
  <c r="O55"/>
  <c r="AE55"/>
  <c r="AF55"/>
  <c r="AC54"/>
  <c r="T54"/>
  <c r="S54"/>
  <c r="P54"/>
  <c r="AG54"/>
  <c r="O54"/>
  <c r="AE54"/>
  <c r="AF54"/>
  <c r="AC53"/>
  <c r="T53"/>
  <c r="S53"/>
  <c r="P53"/>
  <c r="AG53"/>
  <c r="O53"/>
  <c r="AC52"/>
  <c r="T52"/>
  <c r="S52"/>
  <c r="P52"/>
  <c r="AG52"/>
  <c r="O52"/>
  <c r="AE52"/>
  <c r="AF52"/>
  <c r="AD51"/>
  <c r="AC51"/>
  <c r="T51"/>
  <c r="S51"/>
  <c r="AE51"/>
  <c r="AF51"/>
  <c r="P51"/>
  <c r="O51"/>
  <c r="AC50"/>
  <c r="AE50"/>
  <c r="AF50"/>
  <c r="T50"/>
  <c r="S50"/>
  <c r="P50"/>
  <c r="AG50"/>
  <c r="O50"/>
  <c r="AD49"/>
  <c r="AC49"/>
  <c r="T49"/>
  <c r="S49"/>
  <c r="P49"/>
  <c r="AG49"/>
  <c r="O49"/>
  <c r="AE49"/>
  <c r="AF49"/>
  <c r="AC48"/>
  <c r="T48"/>
  <c r="S48"/>
  <c r="P48"/>
  <c r="AG48"/>
  <c r="O48"/>
  <c r="AE48"/>
  <c r="AF48"/>
  <c r="AD47"/>
  <c r="AG47"/>
  <c r="AC47"/>
  <c r="T47"/>
  <c r="S47"/>
  <c r="P47"/>
  <c r="O47"/>
  <c r="AE47"/>
  <c r="AF47"/>
  <c r="AC46"/>
  <c r="T46"/>
  <c r="S46"/>
  <c r="P46"/>
  <c r="AG46"/>
  <c r="O46"/>
  <c r="AD45"/>
  <c r="AG45"/>
  <c r="AC45"/>
  <c r="T45"/>
  <c r="S45"/>
  <c r="O45"/>
  <c r="AE45"/>
  <c r="AF45"/>
  <c r="AD44"/>
  <c r="AC44"/>
  <c r="T44"/>
  <c r="S44"/>
  <c r="P44"/>
  <c r="AG44"/>
  <c r="O44"/>
  <c r="AD43"/>
  <c r="AC43"/>
  <c r="T43"/>
  <c r="S43"/>
  <c r="P43"/>
  <c r="O43"/>
  <c r="AE43"/>
  <c r="AF43"/>
  <c r="AD42"/>
  <c r="AC42"/>
  <c r="T42"/>
  <c r="S42"/>
  <c r="P42"/>
  <c r="O42"/>
  <c r="AE42"/>
  <c r="AF42"/>
  <c r="AD41"/>
  <c r="AC41"/>
  <c r="T41"/>
  <c r="S41"/>
  <c r="O41"/>
  <c r="AC40"/>
  <c r="T40"/>
  <c r="S40"/>
  <c r="P40"/>
  <c r="O40"/>
  <c r="AC39"/>
  <c r="T39"/>
  <c r="S39"/>
  <c r="O39"/>
  <c r="AD38"/>
  <c r="AC38"/>
  <c r="T38"/>
  <c r="S38"/>
  <c r="P38"/>
  <c r="O38"/>
  <c r="AC37"/>
  <c r="T37"/>
  <c r="S37"/>
  <c r="O37"/>
  <c r="AD36"/>
  <c r="AC36"/>
  <c r="T36"/>
  <c r="S36"/>
  <c r="P36"/>
  <c r="O36"/>
  <c r="AE36"/>
  <c r="AF36"/>
  <c r="AD35"/>
  <c r="AC35"/>
  <c r="T35"/>
  <c r="S35"/>
  <c r="O35"/>
  <c r="AE35"/>
  <c r="AF35"/>
  <c r="AC34"/>
  <c r="T34"/>
  <c r="S34"/>
  <c r="O34"/>
  <c r="AD33"/>
  <c r="AC33"/>
  <c r="T33"/>
  <c r="S33"/>
  <c r="P33"/>
  <c r="O33"/>
  <c r="AD32"/>
  <c r="AC32"/>
  <c r="T32"/>
  <c r="S32"/>
  <c r="O32"/>
  <c r="AD25"/>
  <c r="AC25"/>
  <c r="T25"/>
  <c r="S25"/>
  <c r="P25"/>
  <c r="O25"/>
  <c r="AE25"/>
  <c r="AF25"/>
  <c r="AD31"/>
  <c r="AC31"/>
  <c r="T31"/>
  <c r="S31"/>
  <c r="O31"/>
  <c r="AE31"/>
  <c r="AF31"/>
  <c r="AD30"/>
  <c r="AC30"/>
  <c r="T30"/>
  <c r="S30"/>
  <c r="O30"/>
  <c r="AC29"/>
  <c r="T29"/>
  <c r="S29"/>
  <c r="O29"/>
  <c r="AC28"/>
  <c r="T28"/>
  <c r="S28"/>
  <c r="O28"/>
  <c r="AE28"/>
  <c r="AF28"/>
  <c r="AD27"/>
  <c r="AG27"/>
  <c r="AC27"/>
  <c r="T27"/>
  <c r="S27"/>
  <c r="AE27"/>
  <c r="AF27"/>
  <c r="O27"/>
  <c r="AC26"/>
  <c r="O26"/>
  <c r="AE26"/>
  <c r="AF26"/>
  <c r="AD24"/>
  <c r="AC24"/>
  <c r="T24"/>
  <c r="S24"/>
  <c r="O24"/>
  <c r="AE24"/>
  <c r="AF24"/>
  <c r="AD23"/>
  <c r="AC23"/>
  <c r="T23"/>
  <c r="S23"/>
  <c r="O23"/>
  <c r="AE23"/>
  <c r="AF23"/>
  <c r="AD22"/>
  <c r="AC22"/>
  <c r="T22"/>
  <c r="S22"/>
  <c r="O22"/>
  <c r="AE22"/>
  <c r="AF22"/>
  <c r="AD21"/>
  <c r="AC21"/>
  <c r="T21"/>
  <c r="S21"/>
  <c r="O21"/>
  <c r="AE21"/>
  <c r="AF21"/>
  <c r="AD20"/>
  <c r="AC20"/>
  <c r="T20"/>
  <c r="S20"/>
  <c r="O20"/>
  <c r="AE20"/>
  <c r="AF20"/>
  <c r="AD19"/>
  <c r="AC19"/>
  <c r="T19"/>
  <c r="S19"/>
  <c r="O19"/>
  <c r="AE19"/>
  <c r="AF19"/>
  <c r="AD18"/>
  <c r="AC18"/>
  <c r="T18"/>
  <c r="S18"/>
  <c r="P18"/>
  <c r="O18"/>
  <c r="AD17"/>
  <c r="AC17"/>
  <c r="T17"/>
  <c r="S17"/>
  <c r="AE17"/>
  <c r="AF17"/>
  <c r="P17"/>
  <c r="O17"/>
  <c r="AD16"/>
  <c r="AC16"/>
  <c r="T16"/>
  <c r="S16"/>
  <c r="O16"/>
  <c r="AE16"/>
  <c r="AF16"/>
  <c r="AD15"/>
  <c r="AG15"/>
  <c r="AC15"/>
  <c r="T15"/>
  <c r="S15"/>
  <c r="O15"/>
  <c r="AE15"/>
  <c r="AF15"/>
  <c r="AD14"/>
  <c r="AC14"/>
  <c r="T14"/>
  <c r="S14"/>
  <c r="P14"/>
  <c r="AG14"/>
  <c r="O14"/>
  <c r="AE14"/>
  <c r="AF14"/>
  <c r="AD13"/>
  <c r="AC13"/>
  <c r="T13"/>
  <c r="S13"/>
  <c r="AE13"/>
  <c r="AF13"/>
  <c r="P13"/>
  <c r="O13"/>
  <c r="AD12"/>
  <c r="AG12"/>
  <c r="AC12"/>
  <c r="T12"/>
  <c r="S12"/>
  <c r="O12"/>
  <c r="AE12"/>
  <c r="AF12"/>
  <c r="AD11"/>
  <c r="AC11"/>
  <c r="T11"/>
  <c r="S11"/>
  <c r="O11"/>
  <c r="AE11"/>
  <c r="AF11"/>
  <c r="V24" i="21"/>
  <c r="U24"/>
  <c r="P24"/>
  <c r="O24"/>
  <c r="L24"/>
  <c r="Y24"/>
  <c r="K24"/>
  <c r="W24"/>
  <c r="X24"/>
  <c r="V26"/>
  <c r="U26"/>
  <c r="P26"/>
  <c r="O26"/>
  <c r="L26"/>
  <c r="K26"/>
  <c r="W26"/>
  <c r="X26"/>
  <c r="V19"/>
  <c r="U19"/>
  <c r="P19"/>
  <c r="Y19"/>
  <c r="O19"/>
  <c r="K19"/>
  <c r="W19"/>
  <c r="X19"/>
  <c r="V12"/>
  <c r="U12"/>
  <c r="P12"/>
  <c r="O12"/>
  <c r="L12"/>
  <c r="K12"/>
  <c r="W12"/>
  <c r="X12"/>
  <c r="V35"/>
  <c r="U35"/>
  <c r="P35"/>
  <c r="O35"/>
  <c r="W35"/>
  <c r="X35"/>
  <c r="L35"/>
  <c r="K35"/>
  <c r="V22"/>
  <c r="U22"/>
  <c r="P22"/>
  <c r="Y22"/>
  <c r="O22"/>
  <c r="L22"/>
  <c r="K22"/>
  <c r="W22"/>
  <c r="X22"/>
  <c r="V21"/>
  <c r="U21"/>
  <c r="P21"/>
  <c r="O21"/>
  <c r="L21"/>
  <c r="K21"/>
  <c r="W21"/>
  <c r="X21"/>
  <c r="V20"/>
  <c r="U20"/>
  <c r="P20"/>
  <c r="O20"/>
  <c r="L20"/>
  <c r="K20"/>
  <c r="W20"/>
  <c r="X20"/>
  <c r="V29"/>
  <c r="U29"/>
  <c r="P29"/>
  <c r="O29"/>
  <c r="L29"/>
  <c r="K29"/>
  <c r="W29"/>
  <c r="X29"/>
  <c r="V33"/>
  <c r="U33"/>
  <c r="W33"/>
  <c r="X33"/>
  <c r="P33"/>
  <c r="O33"/>
  <c r="L33"/>
  <c r="Y33"/>
  <c r="K33"/>
  <c r="V14"/>
  <c r="U14"/>
  <c r="P14"/>
  <c r="O14"/>
  <c r="K14"/>
  <c r="W14"/>
  <c r="X14"/>
  <c r="V34"/>
  <c r="U34"/>
  <c r="P34"/>
  <c r="O34"/>
  <c r="L34"/>
  <c r="K34"/>
  <c r="V25"/>
  <c r="U25"/>
  <c r="W25"/>
  <c r="X25"/>
  <c r="P25"/>
  <c r="O25"/>
  <c r="K25"/>
  <c r="V15"/>
  <c r="U15"/>
  <c r="P15"/>
  <c r="O15"/>
  <c r="L15"/>
  <c r="Y15"/>
  <c r="K15"/>
  <c r="W15"/>
  <c r="X15"/>
  <c r="V28"/>
  <c r="U28"/>
  <c r="P28"/>
  <c r="O28"/>
  <c r="L28"/>
  <c r="Y28"/>
  <c r="K28"/>
  <c r="W28"/>
  <c r="X28"/>
  <c r="V16"/>
  <c r="U16"/>
  <c r="P16"/>
  <c r="O16"/>
  <c r="L16"/>
  <c r="Y16"/>
  <c r="K16"/>
  <c r="W16"/>
  <c r="X16"/>
  <c r="V27"/>
  <c r="U27"/>
  <c r="P27"/>
  <c r="O27"/>
  <c r="L27"/>
  <c r="K27"/>
  <c r="W27"/>
  <c r="X27"/>
  <c r="V11"/>
  <c r="U11"/>
  <c r="P11"/>
  <c r="Y11"/>
  <c r="O11"/>
  <c r="K11"/>
  <c r="W11"/>
  <c r="X11"/>
  <c r="V30"/>
  <c r="U30"/>
  <c r="P30"/>
  <c r="O30"/>
  <c r="L30"/>
  <c r="K30"/>
  <c r="W30"/>
  <c r="X30"/>
  <c r="V13"/>
  <c r="U13"/>
  <c r="P13"/>
  <c r="O13"/>
  <c r="L13"/>
  <c r="K13"/>
  <c r="V23"/>
  <c r="U23"/>
  <c r="P23"/>
  <c r="O23"/>
  <c r="L23"/>
  <c r="Y23"/>
  <c r="K23"/>
  <c r="W23"/>
  <c r="X23"/>
  <c r="V32"/>
  <c r="U32"/>
  <c r="P32"/>
  <c r="O32"/>
  <c r="L32"/>
  <c r="K32"/>
  <c r="W32"/>
  <c r="X32"/>
  <c r="V31"/>
  <c r="U31"/>
  <c r="P31"/>
  <c r="O31"/>
  <c r="K31"/>
  <c r="V17"/>
  <c r="U17"/>
  <c r="P17"/>
  <c r="O17"/>
  <c r="K17"/>
  <c r="W17"/>
  <c r="X17"/>
  <c r="V18"/>
  <c r="U18"/>
  <c r="P18"/>
  <c r="O18"/>
  <c r="K18"/>
  <c r="W18"/>
  <c r="X18"/>
  <c r="V20" i="20"/>
  <c r="Y20"/>
  <c r="U20"/>
  <c r="W20"/>
  <c r="X20"/>
  <c r="P20"/>
  <c r="O20"/>
  <c r="J20"/>
  <c r="I20"/>
  <c r="V31"/>
  <c r="U31"/>
  <c r="P31"/>
  <c r="O31"/>
  <c r="W31"/>
  <c r="J31"/>
  <c r="I31"/>
  <c r="V30"/>
  <c r="U30"/>
  <c r="W30"/>
  <c r="X30"/>
  <c r="O30"/>
  <c r="J30"/>
  <c r="I30"/>
  <c r="V35"/>
  <c r="U35"/>
  <c r="W35"/>
  <c r="X35"/>
  <c r="P35"/>
  <c r="O35"/>
  <c r="J35"/>
  <c r="I35"/>
  <c r="V26"/>
  <c r="U26"/>
  <c r="P26"/>
  <c r="O26"/>
  <c r="J26"/>
  <c r="I26"/>
  <c r="V11"/>
  <c r="Y11"/>
  <c r="U11"/>
  <c r="P11"/>
  <c r="O11"/>
  <c r="J11"/>
  <c r="I11"/>
  <c r="U14"/>
  <c r="P14"/>
  <c r="Y14"/>
  <c r="O14"/>
  <c r="W14"/>
  <c r="X14"/>
  <c r="J14"/>
  <c r="I14"/>
  <c r="V19"/>
  <c r="U19"/>
  <c r="O19"/>
  <c r="J19"/>
  <c r="I19"/>
  <c r="W19"/>
  <c r="X19"/>
  <c r="V13"/>
  <c r="U13"/>
  <c r="P13"/>
  <c r="O13"/>
  <c r="I13"/>
  <c r="W13"/>
  <c r="X13"/>
  <c r="V36"/>
  <c r="U36"/>
  <c r="O36"/>
  <c r="J36"/>
  <c r="I36"/>
  <c r="W36"/>
  <c r="X36"/>
  <c r="U22"/>
  <c r="W22"/>
  <c r="X22"/>
  <c r="O22"/>
  <c r="J22"/>
  <c r="I22"/>
  <c r="V32"/>
  <c r="U32"/>
  <c r="P32"/>
  <c r="O32"/>
  <c r="J32"/>
  <c r="I32"/>
  <c r="V16"/>
  <c r="U16"/>
  <c r="O16"/>
  <c r="W16"/>
  <c r="X16"/>
  <c r="J16"/>
  <c r="I16"/>
  <c r="V25"/>
  <c r="U25"/>
  <c r="W25"/>
  <c r="X25"/>
  <c r="O25"/>
  <c r="J25"/>
  <c r="I25"/>
  <c r="U28"/>
  <c r="P28"/>
  <c r="O28"/>
  <c r="J28"/>
  <c r="Y28"/>
  <c r="I28"/>
  <c r="U33"/>
  <c r="P33"/>
  <c r="O33"/>
  <c r="J33"/>
  <c r="I33"/>
  <c r="V34"/>
  <c r="U34"/>
  <c r="W34"/>
  <c r="X34"/>
  <c r="P34"/>
  <c r="O34"/>
  <c r="J34"/>
  <c r="I34"/>
  <c r="U12"/>
  <c r="P12"/>
  <c r="O12"/>
  <c r="W12"/>
  <c r="X12"/>
  <c r="J12"/>
  <c r="I12"/>
  <c r="V15"/>
  <c r="U15"/>
  <c r="P15"/>
  <c r="O15"/>
  <c r="J15"/>
  <c r="I15"/>
  <c r="V23"/>
  <c r="U23"/>
  <c r="P23"/>
  <c r="O23"/>
  <c r="J23"/>
  <c r="I23"/>
  <c r="V18"/>
  <c r="U18"/>
  <c r="P18"/>
  <c r="O18"/>
  <c r="J18"/>
  <c r="I18"/>
  <c r="U37"/>
  <c r="O37"/>
  <c r="J37"/>
  <c r="I37"/>
  <c r="V21"/>
  <c r="U21"/>
  <c r="W21"/>
  <c r="X21"/>
  <c r="P21"/>
  <c r="O21"/>
  <c r="J21"/>
  <c r="I21"/>
  <c r="U24"/>
  <c r="O24"/>
  <c r="W24"/>
  <c r="X24"/>
  <c r="J24"/>
  <c r="Y24"/>
  <c r="I24"/>
  <c r="U29"/>
  <c r="O29"/>
  <c r="J29"/>
  <c r="I29"/>
  <c r="W29"/>
  <c r="X29"/>
  <c r="V17"/>
  <c r="U17"/>
  <c r="O17"/>
  <c r="W17"/>
  <c r="X17"/>
  <c r="J17"/>
  <c r="I17"/>
  <c r="V27"/>
  <c r="U27"/>
  <c r="W27"/>
  <c r="X27"/>
  <c r="P27"/>
  <c r="O27"/>
  <c r="J27"/>
  <c r="I27"/>
  <c r="AD12" i="19"/>
  <c r="AC12"/>
  <c r="T12"/>
  <c r="S12"/>
  <c r="P12"/>
  <c r="O12"/>
  <c r="AE12"/>
  <c r="AF12"/>
  <c r="AC14"/>
  <c r="T14"/>
  <c r="S14"/>
  <c r="P14"/>
  <c r="AG14"/>
  <c r="O14"/>
  <c r="AE14"/>
  <c r="AF14"/>
  <c r="AC19"/>
  <c r="T19"/>
  <c r="S19"/>
  <c r="O19"/>
  <c r="AE19"/>
  <c r="AF19"/>
  <c r="AC13"/>
  <c r="T13"/>
  <c r="S13"/>
  <c r="AE13"/>
  <c r="AF13"/>
  <c r="P13"/>
  <c r="O13"/>
  <c r="AD22"/>
  <c r="AC22"/>
  <c r="T22"/>
  <c r="S22"/>
  <c r="P22"/>
  <c r="O22"/>
  <c r="AE22"/>
  <c r="AF22"/>
  <c r="AC21"/>
  <c r="T21"/>
  <c r="S21"/>
  <c r="P21"/>
  <c r="O21"/>
  <c r="AE21"/>
  <c r="AF21"/>
  <c r="AC20"/>
  <c r="T20"/>
  <c r="S20"/>
  <c r="AE20"/>
  <c r="AF20"/>
  <c r="O20"/>
  <c r="AC17"/>
  <c r="T17"/>
  <c r="S17"/>
  <c r="O17"/>
  <c r="AE17"/>
  <c r="AF17"/>
  <c r="AD15"/>
  <c r="AC15"/>
  <c r="T15"/>
  <c r="S15"/>
  <c r="P15"/>
  <c r="O15"/>
  <c r="AE15"/>
  <c r="AF15"/>
  <c r="AC18"/>
  <c r="T18"/>
  <c r="S18"/>
  <c r="P18"/>
  <c r="O18"/>
  <c r="AE18"/>
  <c r="AF18"/>
  <c r="AD16"/>
  <c r="AC16"/>
  <c r="T16"/>
  <c r="S16"/>
  <c r="O16"/>
  <c r="AE16"/>
  <c r="AF16"/>
  <c r="AD11"/>
  <c r="AC11"/>
  <c r="T11"/>
  <c r="S11"/>
  <c r="P11"/>
  <c r="O11"/>
  <c r="AE11"/>
  <c r="AF11"/>
  <c r="W32" i="20"/>
  <c r="X32"/>
  <c r="W15"/>
  <c r="X15"/>
  <c r="Y34"/>
  <c r="AE34" i="22"/>
  <c r="AF34"/>
  <c r="S56"/>
  <c r="AE56"/>
  <c r="AF56"/>
  <c r="W17" i="24"/>
  <c r="X17"/>
  <c r="W16"/>
  <c r="X16"/>
  <c r="Y24" i="23"/>
  <c r="Z24"/>
  <c r="W51" i="26"/>
  <c r="X51"/>
  <c r="W54"/>
  <c r="X54"/>
  <c r="W44"/>
  <c r="X44"/>
  <c r="X26"/>
  <c r="W33"/>
  <c r="X33"/>
  <c r="W56"/>
  <c r="X56"/>
  <c r="W13"/>
  <c r="X13"/>
  <c r="W23"/>
  <c r="X23"/>
  <c r="W23" i="20"/>
  <c r="X23"/>
  <c r="Y33"/>
  <c r="AA14" i="23"/>
  <c r="X31" i="20"/>
  <c r="Y34" i="25"/>
  <c r="Z34"/>
  <c r="W14" i="26"/>
  <c r="X14"/>
  <c r="Y31" i="20"/>
  <c r="Y20" i="21"/>
  <c r="Y25" i="23"/>
  <c r="Z25"/>
  <c r="Y34"/>
  <c r="Z34"/>
  <c r="AA15"/>
  <c r="Y22" i="26"/>
  <c r="W49"/>
  <c r="X49"/>
  <c r="Y23"/>
  <c r="Y35" i="20"/>
  <c r="AE33" i="22"/>
  <c r="AF33"/>
  <c r="Y29" i="23"/>
  <c r="Z29"/>
  <c r="W12" i="24"/>
  <c r="X12"/>
  <c r="Y27" i="25"/>
  <c r="Z27"/>
  <c r="Y39"/>
  <c r="Z39"/>
  <c r="Y52"/>
  <c r="Z52"/>
  <c r="AA13"/>
  <c r="W35" i="26"/>
  <c r="X35"/>
  <c r="Y49"/>
  <c r="S57" i="22"/>
  <c r="AE57"/>
  <c r="AF57"/>
  <c r="Y12" i="20"/>
  <c r="W26"/>
  <c r="X26"/>
  <c r="Y13" i="21"/>
  <c r="Y21"/>
  <c r="AE32" i="22"/>
  <c r="AF32"/>
  <c r="AG51"/>
  <c r="Y23" i="23"/>
  <c r="Z23"/>
  <c r="Y18"/>
  <c r="Z18"/>
  <c r="Y36"/>
  <c r="Z36"/>
  <c r="Y14"/>
  <c r="Z14"/>
  <c r="AA47" i="25"/>
  <c r="Y14"/>
  <c r="Z14"/>
  <c r="Y26"/>
  <c r="Z26"/>
  <c r="X18" i="26"/>
  <c r="W39"/>
  <c r="X39"/>
  <c r="W18" i="20"/>
  <c r="X18"/>
  <c r="AE41" i="22"/>
  <c r="AF41"/>
  <c r="AE46"/>
  <c r="AF46"/>
  <c r="AE53"/>
  <c r="AF53"/>
  <c r="Z28" i="23"/>
  <c r="Y33"/>
  <c r="Z33"/>
  <c r="Y37" i="25"/>
  <c r="Z37"/>
  <c r="Y47"/>
  <c r="Z47"/>
  <c r="Y13"/>
  <c r="Z13"/>
  <c r="W14" i="24"/>
  <c r="X14"/>
  <c r="Y35" i="25"/>
  <c r="Z35"/>
  <c r="Y19"/>
  <c r="Z19"/>
  <c r="W24" i="26"/>
  <c r="X24"/>
  <c r="Y26" i="23"/>
  <c r="Z26"/>
  <c r="Y20" i="25"/>
  <c r="Z20"/>
  <c r="AA43"/>
  <c r="Y58" i="26"/>
  <c r="W28"/>
  <c r="X28"/>
  <c r="W29"/>
  <c r="X29"/>
  <c r="W46"/>
  <c r="X46"/>
  <c r="W13" i="21"/>
  <c r="X13"/>
  <c r="Y32" i="26"/>
  <c r="Y17" i="25"/>
  <c r="Z17"/>
  <c r="Y24"/>
  <c r="Z24"/>
  <c r="W37" i="20"/>
  <c r="X37"/>
  <c r="AE38" i="22"/>
  <c r="AF38"/>
  <c r="AE40"/>
  <c r="AF40"/>
  <c r="AA13" i="23"/>
  <c r="AA38" i="25"/>
  <c r="Y42" i="26"/>
  <c r="AG12" i="19"/>
  <c r="W11" i="20"/>
  <c r="X11"/>
  <c r="W33"/>
  <c r="X33"/>
  <c r="W31" i="21"/>
  <c r="X31"/>
  <c r="Y30"/>
  <c r="Y12"/>
  <c r="W28" i="20"/>
  <c r="X28"/>
  <c r="Y32" i="21"/>
  <c r="W34"/>
  <c r="X34"/>
  <c r="Y26"/>
  <c r="AE39" i="22"/>
  <c r="AF39"/>
  <c r="Y36" i="25"/>
  <c r="Z36"/>
  <c r="Y37" i="23"/>
  <c r="Z37"/>
  <c r="Y30"/>
  <c r="Z30"/>
  <c r="AA16" i="25"/>
  <c r="W32" i="26"/>
  <c r="X32"/>
  <c r="AE18" i="22"/>
  <c r="AF18"/>
  <c r="AE29"/>
  <c r="AF29"/>
  <c r="AE30"/>
  <c r="AF30"/>
  <c r="AE37"/>
  <c r="AF37"/>
  <c r="AE44"/>
  <c r="AF44"/>
  <c r="Y45" i="25"/>
  <c r="Z45"/>
  <c r="W17" i="26"/>
  <c r="X17"/>
  <c r="AI11" i="8"/>
  <c r="AG11" l="1"/>
  <c r="AH11" s="1"/>
</calcChain>
</file>

<file path=xl/sharedStrings.xml><?xml version="1.0" encoding="utf-8"?>
<sst xmlns="http://schemas.openxmlformats.org/spreadsheetml/2006/main" count="1549" uniqueCount="711">
  <si>
    <t xml:space="preserve">           Université MENTOURI  CONSTANTINE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</si>
  <si>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</si>
  <si>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  قسم  بيولوجيا  الحيوان  </t>
  </si>
  <si>
    <t xml:space="preserve">                          Option : Entomologie </t>
  </si>
  <si>
    <t>N°</t>
  </si>
  <si>
    <t>Total Général</t>
  </si>
  <si>
    <t>Total Cts (30)</t>
  </si>
  <si>
    <t>Crédits (3)</t>
  </si>
  <si>
    <t>IMENE</t>
  </si>
  <si>
    <t>MERIEM</t>
  </si>
  <si>
    <t>HADJER</t>
  </si>
  <si>
    <t>SARA</t>
  </si>
  <si>
    <t>ASMA</t>
  </si>
  <si>
    <t>SELMA</t>
  </si>
  <si>
    <t>IMANE</t>
  </si>
  <si>
    <t>HAYAT</t>
  </si>
  <si>
    <t>MANEL</t>
  </si>
  <si>
    <t>FATIMA ZOHRA</t>
  </si>
  <si>
    <t>KENZA</t>
  </si>
  <si>
    <t>HALIMA</t>
  </si>
  <si>
    <t>AHLEM</t>
  </si>
  <si>
    <t>AMINA</t>
  </si>
  <si>
    <t>WASSILA</t>
  </si>
  <si>
    <t>KHAOULA</t>
  </si>
  <si>
    <t>WAFA</t>
  </si>
  <si>
    <t>SAMAH</t>
  </si>
  <si>
    <t xml:space="preserve">Anglais  (1) </t>
  </si>
  <si>
    <t>Crédits (6)</t>
  </si>
  <si>
    <t>Français (1)</t>
  </si>
  <si>
    <t>Pesticides (1)</t>
  </si>
  <si>
    <t>Crédits (4)</t>
  </si>
  <si>
    <t>MUEF (3)</t>
  </si>
  <si>
    <t>MUED (2)</t>
  </si>
  <si>
    <t>MUET (1)</t>
  </si>
  <si>
    <t>MUET (2)</t>
  </si>
  <si>
    <t>MUED (1)</t>
  </si>
  <si>
    <t>Résultat Final</t>
  </si>
  <si>
    <t>MEUT (1)</t>
  </si>
  <si>
    <t>Anglais (1)</t>
  </si>
  <si>
    <r>
      <t xml:space="preserve">         </t>
    </r>
    <r>
      <rPr>
        <b/>
        <sz val="16"/>
        <rFont val="Calibri"/>
        <family val="2"/>
      </rPr>
      <t xml:space="preserve">     Résultat Final</t>
    </r>
  </si>
  <si>
    <t>BMVG (2)</t>
  </si>
  <si>
    <t>UEF (3)</t>
  </si>
  <si>
    <t>UED (2)</t>
  </si>
  <si>
    <t xml:space="preserve">    UET (1)</t>
  </si>
  <si>
    <t>UED (1)</t>
  </si>
  <si>
    <t xml:space="preserve">  UET (2)</t>
  </si>
  <si>
    <t xml:space="preserve">                             UEF 1 (3)</t>
  </si>
  <si>
    <t>UET (1)</t>
  </si>
  <si>
    <r>
      <t xml:space="preserve">         </t>
    </r>
    <r>
      <rPr>
        <b/>
        <sz val="16"/>
        <rFont val="Calibri"/>
        <family val="2"/>
      </rPr>
      <t xml:space="preserve"> UEF (3)</t>
    </r>
  </si>
  <si>
    <t xml:space="preserve"> UED (2)</t>
  </si>
  <si>
    <t xml:space="preserve">   UET (1)</t>
  </si>
  <si>
    <t xml:space="preserve">                                                   UEF 2 (3)                               </t>
  </si>
  <si>
    <t xml:space="preserve">         UEF (3)</t>
  </si>
  <si>
    <t xml:space="preserve">                         Option : Physio-Toxicologie</t>
  </si>
  <si>
    <t>Physiologie Cellulaire et Moléculaire (2)</t>
  </si>
  <si>
    <t>Génétique  et Biologie Moléculaire (3)</t>
  </si>
  <si>
    <t xml:space="preserve"> Bio-informatique (1)</t>
  </si>
  <si>
    <t>Physiologie Cellulaire et Moléculaire (3)</t>
  </si>
  <si>
    <t>Toxicologie Fondamentale (3)</t>
  </si>
  <si>
    <t xml:space="preserve">Physiologie Cellulaire et Fonctionnelle (3)          </t>
  </si>
  <si>
    <t>Pharmacologie (2)</t>
  </si>
  <si>
    <t xml:space="preserve">  Bio-informatique (1)</t>
  </si>
  <si>
    <t xml:space="preserve">Anglais  Scientifique (1) </t>
  </si>
  <si>
    <t>Crédits (5)</t>
  </si>
  <si>
    <t>Biologie Cellulaire (3)</t>
  </si>
  <si>
    <t xml:space="preserve">Cytogénétique (1)          </t>
  </si>
  <si>
    <t>Histologie (2)</t>
  </si>
  <si>
    <t>Biotechnologie (1)</t>
  </si>
  <si>
    <t>Informatique (1)</t>
  </si>
  <si>
    <t>Physiologie des Grandes Fonctions (5)</t>
  </si>
  <si>
    <t>Immunologie Cellulaire et Moléculaire (4)</t>
  </si>
  <si>
    <t xml:space="preserve">Anglais Scientifique (1) </t>
  </si>
  <si>
    <t>Anatomie des Insectes (3)</t>
  </si>
  <si>
    <t>Statistiques appliquées (2)</t>
  </si>
  <si>
    <t>Informatique ( 2)</t>
  </si>
  <si>
    <t>CUEF (22)</t>
  </si>
  <si>
    <t>CUED (4)</t>
  </si>
  <si>
    <t>CUET (4)</t>
  </si>
  <si>
    <t>Procès Verbal d'évaluation Licence (L3) (Session Normale)</t>
  </si>
  <si>
    <t xml:space="preserve">           Université MENTOURI  CONSTANTINE                                              جامعة منتوري قســنطــينة</t>
  </si>
  <si>
    <t xml:space="preserve"> Faculté des Sciences de la Nature et de la Vie                                            كلية علوم الطبيعة والحياة</t>
  </si>
  <si>
    <t xml:space="preserve">            Département de Biologie Animale                                                       قسم  بيولوجيا  الحيوان  </t>
  </si>
  <si>
    <t xml:space="preserve"> Faculté des Sciences de la Nature et de la Vie                                             كلية علوم الطبيعة والحياة</t>
  </si>
  <si>
    <t xml:space="preserve">  </t>
  </si>
  <si>
    <t xml:space="preserve">           Université MENTOURI  CONSTANTINE                                             جامعة منتوري قســنطــينة</t>
  </si>
  <si>
    <t>Madaci B</t>
  </si>
  <si>
    <t xml:space="preserve">         Option : Immunologie Moléculaire et Cellulaire </t>
  </si>
  <si>
    <t xml:space="preserve">           Université MENTOURI  CONSTANTINE                                          جامعة منتوري قســنطــينة</t>
  </si>
  <si>
    <t xml:space="preserve">            Département de Biologie Animale                                                   قسم  بيولوجيا  الحيوان  </t>
  </si>
  <si>
    <t>Moyenne  Générale</t>
  </si>
  <si>
    <t>Moyenne Générale</t>
  </si>
  <si>
    <t>CUEF (20)</t>
  </si>
  <si>
    <t>CUED (2)</t>
  </si>
  <si>
    <t>CUET (8)</t>
  </si>
  <si>
    <t>CUEF 1 (15)</t>
  </si>
  <si>
    <t>MUEF 2 (3)</t>
  </si>
  <si>
    <t>MUEF 1 (3)</t>
  </si>
  <si>
    <t>CUEF 2 (10)</t>
  </si>
  <si>
    <t>CUET (5)</t>
  </si>
  <si>
    <t>Crédits (8)</t>
  </si>
  <si>
    <t>Crédits (2)</t>
  </si>
  <si>
    <t>Crédits (9)</t>
  </si>
  <si>
    <t>Crédits (7)</t>
  </si>
  <si>
    <t>CUED (9)</t>
  </si>
  <si>
    <t>CUET (2)</t>
  </si>
  <si>
    <t>Crédits (1)</t>
  </si>
  <si>
    <t>HOUDA</t>
  </si>
  <si>
    <t xml:space="preserve">            Option : BMC (Biologie Moléculaire et Cellulaire)</t>
  </si>
  <si>
    <t>Chargé de la Pédagogie</t>
  </si>
  <si>
    <t>Le Chef  de Département Adjoint</t>
  </si>
  <si>
    <t xml:space="preserve">        Rezgoune ML</t>
  </si>
  <si>
    <t>Le Chef  de Département</t>
  </si>
  <si>
    <t>Bourzem L</t>
  </si>
  <si>
    <t xml:space="preserve"> Biostatistique (1)</t>
  </si>
  <si>
    <t>Équipe de formation:</t>
  </si>
  <si>
    <t>Méthodes et Techniques d' échantillonnage (2)</t>
  </si>
  <si>
    <t xml:space="preserve">                              Option : Génétique</t>
  </si>
  <si>
    <t>Génétique Bactérienne (3)</t>
  </si>
  <si>
    <t>Les Gènes de l'immunité (4)</t>
  </si>
  <si>
    <t>Micro-Organismes Pathogènes (2)</t>
  </si>
  <si>
    <t xml:space="preserve"> Biostatistique (2)</t>
  </si>
  <si>
    <t>BOUCHEMA</t>
  </si>
  <si>
    <t>HANA</t>
  </si>
  <si>
    <t>AMEL</t>
  </si>
  <si>
    <t>KHALED</t>
  </si>
  <si>
    <t>LATRECHE</t>
  </si>
  <si>
    <t>NADJET</t>
  </si>
  <si>
    <t>MOUNA</t>
  </si>
  <si>
    <t>NABIL</t>
  </si>
  <si>
    <t>SALMA</t>
  </si>
  <si>
    <t>HAMZA</t>
  </si>
  <si>
    <t>AMIRA</t>
  </si>
  <si>
    <t>TAREK</t>
  </si>
  <si>
    <t>FATIMA</t>
  </si>
  <si>
    <t>SOUHILA</t>
  </si>
  <si>
    <t>HANANE</t>
  </si>
  <si>
    <t>FARIDA</t>
  </si>
  <si>
    <t>OUSSAMA</t>
  </si>
  <si>
    <t>SAMIA</t>
  </si>
  <si>
    <t>REMANE</t>
  </si>
  <si>
    <t>KALTHOUM</t>
  </si>
  <si>
    <t>SEDJAL</t>
  </si>
  <si>
    <t>AMRANI</t>
  </si>
  <si>
    <t>NORA</t>
  </si>
  <si>
    <t>BEN BELKACEM</t>
  </si>
  <si>
    <t>BOUHENNACHE</t>
  </si>
  <si>
    <t>AICHA</t>
  </si>
  <si>
    <t>KELTOUM</t>
  </si>
  <si>
    <t>GHADA</t>
  </si>
  <si>
    <t>RANIA</t>
  </si>
  <si>
    <t xml:space="preserve">BOUAZA </t>
  </si>
  <si>
    <t>DALAL</t>
  </si>
  <si>
    <t>BOUMAKH</t>
  </si>
  <si>
    <t>MOUFIDA</t>
  </si>
  <si>
    <t>SANA</t>
  </si>
  <si>
    <t>IBTISSEM</t>
  </si>
  <si>
    <t>SAIDA</t>
  </si>
  <si>
    <t>ILYES</t>
  </si>
  <si>
    <t>SAADALLAH</t>
  </si>
  <si>
    <t>NESSRINE</t>
  </si>
  <si>
    <t>Responsable pédagogique:</t>
  </si>
  <si>
    <t>Le Chef  De Département</t>
  </si>
  <si>
    <t>Nom</t>
  </si>
  <si>
    <t xml:space="preserve"> Prénom</t>
  </si>
  <si>
    <t>Admis</t>
  </si>
  <si>
    <t>Ajourné</t>
  </si>
  <si>
    <t xml:space="preserve">                            </t>
  </si>
  <si>
    <t>Systématique des Insectes et acariens (3)</t>
  </si>
  <si>
    <t xml:space="preserve">ALLEM </t>
  </si>
  <si>
    <t>KHAIRA</t>
  </si>
  <si>
    <t xml:space="preserve">BAAZIZ </t>
  </si>
  <si>
    <t xml:space="preserve">BELAFRITES </t>
  </si>
  <si>
    <t xml:space="preserve">NADJAT </t>
  </si>
  <si>
    <t xml:space="preserve">BENARAB </t>
  </si>
  <si>
    <t xml:space="preserve">AMINA </t>
  </si>
  <si>
    <t xml:space="preserve">BENASKEUR </t>
  </si>
  <si>
    <t>RABEB</t>
  </si>
  <si>
    <t>MOUSSA</t>
  </si>
  <si>
    <t xml:space="preserve"> AMINA</t>
  </si>
  <si>
    <t>BOUKHALFA</t>
  </si>
  <si>
    <t>IMAD</t>
  </si>
  <si>
    <t xml:space="preserve"> SOUMIA</t>
  </si>
  <si>
    <t>BOUZIANE</t>
  </si>
  <si>
    <t xml:space="preserve"> SALMA</t>
  </si>
  <si>
    <t>ANIS TAMIM</t>
  </si>
  <si>
    <t xml:space="preserve">DEGHDAK </t>
  </si>
  <si>
    <t>HALA</t>
  </si>
  <si>
    <t xml:space="preserve">DJIMLI </t>
  </si>
  <si>
    <t>YAMINA</t>
  </si>
  <si>
    <t xml:space="preserve">FILALI </t>
  </si>
  <si>
    <t>GOUAL</t>
  </si>
  <si>
    <t xml:space="preserve"> SARA</t>
  </si>
  <si>
    <t xml:space="preserve">GUERROUF </t>
  </si>
  <si>
    <t xml:space="preserve">HAMROUCHE </t>
  </si>
  <si>
    <t xml:space="preserve">LACHI </t>
  </si>
  <si>
    <t xml:space="preserve">LALOUI </t>
  </si>
  <si>
    <t>RABAB</t>
  </si>
  <si>
    <t xml:space="preserve">MATMAT </t>
  </si>
  <si>
    <t xml:space="preserve">MOHRA </t>
  </si>
  <si>
    <t>ASSIA</t>
  </si>
  <si>
    <t xml:space="preserve">SEGOUAT  </t>
  </si>
  <si>
    <t>NAHLA</t>
  </si>
  <si>
    <t xml:space="preserve">ZAITER </t>
  </si>
  <si>
    <t>RAHMA</t>
  </si>
  <si>
    <t>BENDJABER</t>
  </si>
  <si>
    <t>DAOUDI</t>
  </si>
  <si>
    <t>HECHILI</t>
  </si>
  <si>
    <t xml:space="preserve">Amedah S </t>
  </si>
  <si>
    <t>Zama D</t>
  </si>
  <si>
    <t>Lalaoui K</t>
  </si>
  <si>
    <t>Chouchene A</t>
  </si>
  <si>
    <t>Hamani R</t>
  </si>
  <si>
    <t>Boubekri N</t>
  </si>
  <si>
    <t>Amrani A</t>
  </si>
  <si>
    <t>Kendouli C</t>
  </si>
  <si>
    <t>Dehili N</t>
  </si>
  <si>
    <t>Khouatba K</t>
  </si>
  <si>
    <t xml:space="preserve">                           Semestre 5 (2011-2012)</t>
  </si>
  <si>
    <t>ALLACHE</t>
  </si>
  <si>
    <t>KATIA</t>
  </si>
  <si>
    <t xml:space="preserve">ARABET </t>
  </si>
  <si>
    <t>BENDJABALLAH</t>
  </si>
  <si>
    <t xml:space="preserve"> KHALIDA</t>
  </si>
  <si>
    <t>BOUCHTOB</t>
  </si>
  <si>
    <t>LOUIZA ESMA</t>
  </si>
  <si>
    <t xml:space="preserve">BOUGADOUM </t>
  </si>
  <si>
    <t xml:space="preserve">BOUKHELIA  </t>
  </si>
  <si>
    <t>AMINA ROUMAISSA</t>
  </si>
  <si>
    <t xml:space="preserve">BOUKHOBZA </t>
  </si>
  <si>
    <t xml:space="preserve">BOUKHZAR </t>
  </si>
  <si>
    <t>CHOUBEILA</t>
  </si>
  <si>
    <t xml:space="preserve">BOULAICH  </t>
  </si>
  <si>
    <t>FARAH</t>
  </si>
  <si>
    <t xml:space="preserve">BOUNAAS  </t>
  </si>
  <si>
    <t>KARIM</t>
  </si>
  <si>
    <t xml:space="preserve">BOUNEAS </t>
  </si>
  <si>
    <t>BOUSSEKKINE</t>
  </si>
  <si>
    <t>AYMEN</t>
  </si>
  <si>
    <t xml:space="preserve">DORGHAL </t>
  </si>
  <si>
    <t xml:space="preserve">GHERNOUB </t>
  </si>
  <si>
    <t xml:space="preserve">HIBA </t>
  </si>
  <si>
    <t xml:space="preserve">HADDAD </t>
  </si>
  <si>
    <t xml:space="preserve">HOUADEK </t>
  </si>
  <si>
    <t>RAYANE</t>
  </si>
  <si>
    <t xml:space="preserve">KHELLAF </t>
  </si>
  <si>
    <t>ZOUBIDA</t>
  </si>
  <si>
    <t xml:space="preserve">LOUNICI </t>
  </si>
  <si>
    <t xml:space="preserve">MEBAREK </t>
  </si>
  <si>
    <t>HADAD HAMZA</t>
  </si>
  <si>
    <t xml:space="preserve">MEGHZIL </t>
  </si>
  <si>
    <t xml:space="preserve">NAAMOUNE </t>
  </si>
  <si>
    <t xml:space="preserve">OUADI </t>
  </si>
  <si>
    <t xml:space="preserve">RIGHI </t>
  </si>
  <si>
    <t>El Ouar I</t>
  </si>
  <si>
    <t>Tebibel S</t>
  </si>
  <si>
    <t>Rahmoune H</t>
  </si>
  <si>
    <t>Dakhmouche M</t>
  </si>
  <si>
    <t>Djeniba H</t>
  </si>
  <si>
    <t>Mechati C</t>
  </si>
  <si>
    <t>Bensouyed A</t>
  </si>
  <si>
    <t xml:space="preserve">                                   Aggoune C</t>
  </si>
  <si>
    <t xml:space="preserve">ABDELALI </t>
  </si>
  <si>
    <t xml:space="preserve">ADJIMI </t>
  </si>
  <si>
    <t>DJOHRA</t>
  </si>
  <si>
    <t>ADJAIRIA</t>
  </si>
  <si>
    <t>IHCENE</t>
  </si>
  <si>
    <t xml:space="preserve">AICHOUCHE </t>
  </si>
  <si>
    <t xml:space="preserve">KHAOULA </t>
  </si>
  <si>
    <t xml:space="preserve">ASMA </t>
  </si>
  <si>
    <t xml:space="preserve">BELHAMRA </t>
  </si>
  <si>
    <t xml:space="preserve">BENKHROUROU </t>
  </si>
  <si>
    <t>OKBA</t>
  </si>
  <si>
    <t xml:space="preserve">BENMAZA </t>
  </si>
  <si>
    <t xml:space="preserve">BENRABAH </t>
  </si>
  <si>
    <t xml:space="preserve">BEZZICHE </t>
  </si>
  <si>
    <t>RYM</t>
  </si>
  <si>
    <t>BOUABDALLAH</t>
  </si>
  <si>
    <t>HICHAM</t>
  </si>
  <si>
    <t xml:space="preserve">BOUHOUHOU </t>
  </si>
  <si>
    <t xml:space="preserve">BOUSSALIA </t>
  </si>
  <si>
    <t>DJALILA</t>
  </si>
  <si>
    <t xml:space="preserve">BOUTEMINE </t>
  </si>
  <si>
    <t>ALLA EDDINE</t>
  </si>
  <si>
    <t xml:space="preserve">CHEBBAH </t>
  </si>
  <si>
    <t xml:space="preserve">ROUKYA </t>
  </si>
  <si>
    <t xml:space="preserve">CHERMAT </t>
  </si>
  <si>
    <t>NARIMANE</t>
  </si>
  <si>
    <t>CHETMI</t>
  </si>
  <si>
    <t xml:space="preserve">DAARA </t>
  </si>
  <si>
    <t xml:space="preserve">DEBBACHE </t>
  </si>
  <si>
    <t>MAISSA</t>
  </si>
  <si>
    <t>DJOUADI</t>
  </si>
  <si>
    <t>KAHINA</t>
  </si>
  <si>
    <t xml:space="preserve">FADEL </t>
  </si>
  <si>
    <t>HAFIDA</t>
  </si>
  <si>
    <t xml:space="preserve">GHEDDAB </t>
  </si>
  <si>
    <t xml:space="preserve">HAMOUDA </t>
  </si>
  <si>
    <t xml:space="preserve">KARA </t>
  </si>
  <si>
    <t>MOHAMED ACHRAF</t>
  </si>
  <si>
    <t xml:space="preserve">KENDOULI  </t>
  </si>
  <si>
    <t xml:space="preserve">KEROUMI </t>
  </si>
  <si>
    <t>FAROUK</t>
  </si>
  <si>
    <t xml:space="preserve">KHALFALLAH </t>
  </si>
  <si>
    <t xml:space="preserve">KHANFRI  </t>
  </si>
  <si>
    <t>ZAKARIA</t>
  </si>
  <si>
    <t>KRID</t>
  </si>
  <si>
    <t>MOUHAMED  LARBI</t>
  </si>
  <si>
    <t xml:space="preserve">LAOUANA </t>
  </si>
  <si>
    <t xml:space="preserve">LAZAR </t>
  </si>
  <si>
    <t xml:space="preserve">MAAROUF </t>
  </si>
  <si>
    <t xml:space="preserve">CHIHABEDDINE  </t>
  </si>
  <si>
    <t>MEHAZEM</t>
  </si>
  <si>
    <t xml:space="preserve">MOUSSA </t>
  </si>
  <si>
    <t>RAMLA</t>
  </si>
  <si>
    <t xml:space="preserve">NOUAR </t>
  </si>
  <si>
    <t>MedABID</t>
  </si>
  <si>
    <t xml:space="preserve">RACHI </t>
  </si>
  <si>
    <t>RAHIL</t>
  </si>
  <si>
    <t xml:space="preserve">SEGHIRI </t>
  </si>
  <si>
    <t xml:space="preserve">SLIMANI </t>
  </si>
  <si>
    <t xml:space="preserve">TAIRELLILE </t>
  </si>
  <si>
    <t xml:space="preserve">TERRAI </t>
  </si>
  <si>
    <t>IRCHED</t>
  </si>
  <si>
    <t xml:space="preserve">TOUFOUTI </t>
  </si>
  <si>
    <t xml:space="preserve">ZBIRI </t>
  </si>
  <si>
    <t xml:space="preserve">SOUAD </t>
  </si>
  <si>
    <t xml:space="preserve">ZERIZER </t>
  </si>
  <si>
    <t>ROMAISSA</t>
  </si>
  <si>
    <t xml:space="preserve">ZOUYED </t>
  </si>
  <si>
    <t>MASSIKA</t>
  </si>
  <si>
    <t>ADNENE</t>
  </si>
  <si>
    <t>AMARI</t>
  </si>
  <si>
    <t>BOUDRAA</t>
  </si>
  <si>
    <t>Gharzouli R</t>
  </si>
  <si>
    <t>Rezgoune D</t>
  </si>
  <si>
    <t>Ziada H</t>
  </si>
  <si>
    <t>Bouda A</t>
  </si>
  <si>
    <t>Chettoum A</t>
  </si>
  <si>
    <t>Chaoui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</si>
  <si>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Chellat D</t>
    </r>
  </si>
  <si>
    <t xml:space="preserve">ALLAL </t>
  </si>
  <si>
    <t xml:space="preserve">ATTAFI </t>
  </si>
  <si>
    <t>Med  DIAB</t>
  </si>
  <si>
    <t xml:space="preserve">BECHOUA </t>
  </si>
  <si>
    <t>BADREDDINE</t>
  </si>
  <si>
    <t>BECIR</t>
  </si>
  <si>
    <t xml:space="preserve">BELBDJAOUI </t>
  </si>
  <si>
    <t>MOHEMED ADEL</t>
  </si>
  <si>
    <t xml:space="preserve">BEN MERZOUG </t>
  </si>
  <si>
    <t>BILLEL</t>
  </si>
  <si>
    <t xml:space="preserve">BENAOUIDA  </t>
  </si>
  <si>
    <t>NADIA</t>
  </si>
  <si>
    <t>BENDAS</t>
  </si>
  <si>
    <t>HANNANE</t>
  </si>
  <si>
    <t xml:space="preserve">BENDAOUED </t>
  </si>
  <si>
    <t>BILAL</t>
  </si>
  <si>
    <t xml:space="preserve">BENLAKHLAF </t>
  </si>
  <si>
    <t>ABDERREZAK</t>
  </si>
  <si>
    <t xml:space="preserve">BENMEBAREK </t>
  </si>
  <si>
    <t xml:space="preserve">BOUALI </t>
  </si>
  <si>
    <t>MOSTAPHA</t>
  </si>
  <si>
    <t xml:space="preserve">BOUAZIZ </t>
  </si>
  <si>
    <t xml:space="preserve">BOUCHAIR </t>
  </si>
  <si>
    <t xml:space="preserve">BOUCHEHIT </t>
  </si>
  <si>
    <t>H.MEMDOUH</t>
  </si>
  <si>
    <t xml:space="preserve">BOUDJADA </t>
  </si>
  <si>
    <t>BOUALEM</t>
  </si>
  <si>
    <t>BOUMALA</t>
  </si>
  <si>
    <t xml:space="preserve">BOUTELDJA </t>
  </si>
  <si>
    <t xml:space="preserve">KHEIREDDINE </t>
  </si>
  <si>
    <t xml:space="preserve">BOUYANA </t>
  </si>
  <si>
    <t>DEFFOUS</t>
  </si>
  <si>
    <t xml:space="preserve">DEHIMI  </t>
  </si>
  <si>
    <t>KAWTAR</t>
  </si>
  <si>
    <t xml:space="preserve">DERRADJ </t>
  </si>
  <si>
    <t xml:space="preserve">LOUTFI </t>
  </si>
  <si>
    <t>FERHAT</t>
  </si>
  <si>
    <t>RADIA</t>
  </si>
  <si>
    <t xml:space="preserve">GHERARA </t>
  </si>
  <si>
    <t>AMINE</t>
  </si>
  <si>
    <t xml:space="preserve">HAMIMED </t>
  </si>
  <si>
    <t>MADIHA</t>
  </si>
  <si>
    <t xml:space="preserve">KADRI </t>
  </si>
  <si>
    <t>MALIKA</t>
  </si>
  <si>
    <t xml:space="preserve">LAOUAR </t>
  </si>
  <si>
    <t>MERYAM</t>
  </si>
  <si>
    <t xml:space="preserve">LEZZAR  </t>
  </si>
  <si>
    <t>CHERIFA</t>
  </si>
  <si>
    <t xml:space="preserve">MECHHOUD </t>
  </si>
  <si>
    <t xml:space="preserve">MEDOUS </t>
  </si>
  <si>
    <t>SAMI</t>
  </si>
  <si>
    <t xml:space="preserve">NAIT RABAH </t>
  </si>
  <si>
    <t>YASSER</t>
  </si>
  <si>
    <t xml:space="preserve">NEKAA  </t>
  </si>
  <si>
    <t>NAZIHA</t>
  </si>
  <si>
    <t xml:space="preserve">ORLICI </t>
  </si>
  <si>
    <t>BORHENEDDINE</t>
  </si>
  <si>
    <t xml:space="preserve">RAMDANE  </t>
  </si>
  <si>
    <t>RASLOUED</t>
  </si>
  <si>
    <t>FATIMAZOHRA</t>
  </si>
  <si>
    <t xml:space="preserve">SAAD  </t>
  </si>
  <si>
    <t>LAOUD ADEL</t>
  </si>
  <si>
    <t xml:space="preserve">SAADALLAH </t>
  </si>
  <si>
    <t xml:space="preserve">TAFER  </t>
  </si>
  <si>
    <t xml:space="preserve">YAHIAOUI </t>
  </si>
  <si>
    <t xml:space="preserve">ZENTOUT  </t>
  </si>
  <si>
    <t xml:space="preserve">Dakhmouche M </t>
  </si>
  <si>
    <t>Hamra-Kroua S</t>
  </si>
  <si>
    <t xml:space="preserve">Khouatba K       </t>
  </si>
  <si>
    <t>Louadi K</t>
  </si>
  <si>
    <t>Chaabane M</t>
  </si>
  <si>
    <t>Benkenana N</t>
  </si>
  <si>
    <t>Aguib S</t>
  </si>
  <si>
    <t xml:space="preserve">BAHLOUL </t>
  </si>
  <si>
    <t xml:space="preserve">BARAKAT </t>
  </si>
  <si>
    <t xml:space="preserve">BEN CHAABAN  </t>
  </si>
  <si>
    <t xml:space="preserve">BENBOUZID </t>
  </si>
  <si>
    <t>IMAN</t>
  </si>
  <si>
    <t xml:space="preserve">BENGUEDOUAR </t>
  </si>
  <si>
    <t>YAKOUB</t>
  </si>
  <si>
    <t xml:space="preserve">BENNA </t>
  </si>
  <si>
    <t xml:space="preserve">BENSAID </t>
  </si>
  <si>
    <t>AIDA</t>
  </si>
  <si>
    <t xml:space="preserve">BOUCHLOUKHE </t>
  </si>
  <si>
    <t xml:space="preserve">FATIMA </t>
  </si>
  <si>
    <t>BOUDEBZA</t>
  </si>
  <si>
    <t>DJIHAD</t>
  </si>
  <si>
    <t xml:space="preserve">BOUDOUR </t>
  </si>
  <si>
    <t xml:space="preserve">BOUKOUS </t>
  </si>
  <si>
    <t xml:space="preserve">BOULABIZA </t>
  </si>
  <si>
    <t>NAWEL</t>
  </si>
  <si>
    <t>BOULKESSAB</t>
  </si>
  <si>
    <t xml:space="preserve">BOULTIF </t>
  </si>
  <si>
    <t>NADA</t>
  </si>
  <si>
    <t xml:space="preserve">BOUSMID </t>
  </si>
  <si>
    <t xml:space="preserve">BOUSSNA </t>
  </si>
  <si>
    <t>BOUZAROURA</t>
  </si>
  <si>
    <t xml:space="preserve"> IMANE</t>
  </si>
  <si>
    <t xml:space="preserve">CHAARAOUI </t>
  </si>
  <si>
    <t>MOUNIA</t>
  </si>
  <si>
    <t xml:space="preserve">CHAMOU </t>
  </si>
  <si>
    <t xml:space="preserve">AMIRA </t>
  </si>
  <si>
    <t xml:space="preserve">DEHMECHI </t>
  </si>
  <si>
    <t xml:space="preserve">DJAFER </t>
  </si>
  <si>
    <t xml:space="preserve">FARDOUS </t>
  </si>
  <si>
    <t xml:space="preserve">DJEKKOUN </t>
  </si>
  <si>
    <t>NARIMENE</t>
  </si>
  <si>
    <t xml:space="preserve">DJENHI </t>
  </si>
  <si>
    <t xml:space="preserve">GHICHI </t>
  </si>
  <si>
    <t>ZAHIA</t>
  </si>
  <si>
    <t>GHODBANE A</t>
  </si>
  <si>
    <t>GHODBANE B</t>
  </si>
  <si>
    <t>ZAHRA</t>
  </si>
  <si>
    <t>GUERRAS</t>
  </si>
  <si>
    <t>FTIMA</t>
  </si>
  <si>
    <t xml:space="preserve">HECHILI </t>
  </si>
  <si>
    <t xml:space="preserve">KERBOUA </t>
  </si>
  <si>
    <t xml:space="preserve">KHALFAOUI </t>
  </si>
  <si>
    <t xml:space="preserve">KHELEF </t>
  </si>
  <si>
    <t xml:space="preserve">KIMOUCHE </t>
  </si>
  <si>
    <t xml:space="preserve">MADANI </t>
  </si>
  <si>
    <t>ROKYA</t>
  </si>
  <si>
    <t xml:space="preserve">MEBAREK AZZEM </t>
  </si>
  <si>
    <t>ABDELLALI</t>
  </si>
  <si>
    <t xml:space="preserve">MESBAH </t>
  </si>
  <si>
    <t xml:space="preserve">MOKRANE </t>
  </si>
  <si>
    <t xml:space="preserve">RAMDANI </t>
  </si>
  <si>
    <t>SAADENE</t>
  </si>
  <si>
    <t xml:space="preserve">SAIDI </t>
  </si>
  <si>
    <t xml:space="preserve">TABTI  </t>
  </si>
  <si>
    <t xml:space="preserve">HADJER </t>
  </si>
  <si>
    <t xml:space="preserve">TAMALOUSSI </t>
  </si>
  <si>
    <t>NOUREDDINE</t>
  </si>
  <si>
    <t xml:space="preserve">TEBIB </t>
  </si>
  <si>
    <t>ABDELHAKIM</t>
  </si>
  <si>
    <t xml:space="preserve">ZERROUKI </t>
  </si>
  <si>
    <t>ABDELMALEK</t>
  </si>
  <si>
    <t xml:space="preserve">                                 Semestre 5 (2011-2012)</t>
  </si>
  <si>
    <t>Sayed A</t>
  </si>
  <si>
    <t>Maameri Z</t>
  </si>
  <si>
    <t>Rouabah A</t>
  </si>
  <si>
    <t>Ounis L</t>
  </si>
  <si>
    <t>Dahmani I</t>
  </si>
  <si>
    <t>Daoudi H</t>
  </si>
  <si>
    <t>Karouche S</t>
  </si>
  <si>
    <t>Menad A</t>
  </si>
  <si>
    <t>Kamel  H</t>
  </si>
  <si>
    <t xml:space="preserve">           Madaci B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</si>
  <si>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Aguib S</t>
    </r>
  </si>
  <si>
    <t xml:space="preserve">                          Semestre 5 (2011-2012)</t>
  </si>
  <si>
    <t>Exclu</t>
  </si>
  <si>
    <t>BOUCHAIR *</t>
  </si>
  <si>
    <t>MOKRANE **</t>
  </si>
  <si>
    <t xml:space="preserve">ZAAROUR </t>
  </si>
  <si>
    <t>MOUAD</t>
  </si>
  <si>
    <t>MESSELF</t>
  </si>
  <si>
    <t>MOHENE</t>
  </si>
  <si>
    <t>Kamel H</t>
  </si>
  <si>
    <t>Naimi D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</si>
  <si>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Sayed A</t>
    </r>
  </si>
  <si>
    <t xml:space="preserve"> </t>
  </si>
  <si>
    <r>
      <rPr>
        <b/>
        <u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 22/04/2012</t>
    </r>
  </si>
  <si>
    <t xml:space="preserve">   Procès Verbal d'évaluation Licence (L3) (Session Rattrapage)</t>
  </si>
  <si>
    <r>
      <rPr>
        <b/>
        <u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 </t>
    </r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</si>
  <si>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       Amedah S</t>
    </r>
  </si>
  <si>
    <t>Procès Verbal d'évaluation Licence (L3) (Session Rattrapage)</t>
  </si>
  <si>
    <r>
      <t>Fait le:</t>
    </r>
    <r>
      <rPr>
        <b/>
        <sz val="16"/>
        <color indexed="8"/>
        <rFont val="Times New Roman"/>
        <family val="1"/>
      </rPr>
      <t xml:space="preserve">  </t>
    </r>
  </si>
  <si>
    <r>
      <rPr>
        <b/>
        <u/>
        <sz val="16"/>
        <color indexed="8"/>
        <rFont val="Times New Roman"/>
        <family val="1"/>
      </rPr>
      <t>Fait le:</t>
    </r>
    <r>
      <rPr>
        <b/>
        <sz val="16"/>
        <color indexed="8"/>
        <rFont val="Times New Roman"/>
        <family val="1"/>
      </rPr>
      <t xml:space="preserve">    </t>
    </r>
  </si>
  <si>
    <r>
      <rPr>
        <b/>
        <u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22/05/2012</t>
    </r>
  </si>
  <si>
    <t>Procès-Verbal de d'évaluation Licence (L3) Correctif-additif au procès-verbal initial (Session Normale)</t>
  </si>
  <si>
    <t>BEN ACHOUR *</t>
  </si>
  <si>
    <t>Fait le:</t>
  </si>
  <si>
    <t>Abs</t>
  </si>
  <si>
    <r>
      <t>Fait le:</t>
    </r>
    <r>
      <rPr>
        <b/>
        <sz val="16"/>
        <color indexed="8"/>
        <rFont val="Times New Roman"/>
        <family val="1"/>
      </rPr>
      <t xml:space="preserve">     30/05/2012</t>
    </r>
  </si>
  <si>
    <r>
      <t>Fait le:</t>
    </r>
    <r>
      <rPr>
        <b/>
        <sz val="16"/>
        <color indexed="8"/>
        <rFont val="Times New Roman"/>
        <family val="1"/>
      </rPr>
      <t xml:space="preserve">     </t>
    </r>
  </si>
  <si>
    <t>Procès Verbal de d'évaluation (Session Normale)</t>
  </si>
  <si>
    <t>UEF1 : Génétique des procaryotes et  des eucaryotes (3)</t>
  </si>
  <si>
    <t>Génétique des Procaryotes (3)</t>
  </si>
  <si>
    <t>Génétique des Eucaryotes (3)</t>
  </si>
  <si>
    <t>MUEF1 (3)</t>
  </si>
  <si>
    <t>CUEF1 (12)</t>
  </si>
  <si>
    <t>UEF2 : Biologie Moléculaire (3)</t>
  </si>
  <si>
    <t xml:space="preserve"> Biologie Moléculaire et Génie Génétique (3)</t>
  </si>
  <si>
    <t>MUEF2 (3)</t>
  </si>
  <si>
    <t>Géno-toxicologie (2)</t>
  </si>
  <si>
    <t>UEM : Techniques d’analyses de laboratoire (2)</t>
  </si>
  <si>
    <t>UED : Epigénétique  (2)</t>
  </si>
  <si>
    <t>UEF3 : Physiologie cellulaire et signalisation (3)</t>
  </si>
  <si>
    <t>Physiologie cellulaire et signalisation (3)</t>
  </si>
  <si>
    <t>MUEF3 (3)</t>
  </si>
  <si>
    <t>CUEF3 (4)</t>
  </si>
  <si>
    <t>Techniques d’analyses de laboratoire (2)</t>
  </si>
  <si>
    <t>MUEM (2)</t>
  </si>
  <si>
    <t>Epigénétique (2)</t>
  </si>
  <si>
    <t>CUEM (2)</t>
  </si>
  <si>
    <t>Biostatistiques (1)</t>
  </si>
  <si>
    <t>CUET (1)</t>
  </si>
  <si>
    <t>UET : Biostatistiques (1)</t>
  </si>
  <si>
    <t>CUEF2 (9)</t>
  </si>
  <si>
    <t>Faculté des Sciences de la Nature et De la Vie                                                                                                 كلية علوم الطبيعة والحياة</t>
  </si>
  <si>
    <t>Département de Biologie Animale                                                                                                                           قسم بيولوجيا الحيوان</t>
  </si>
  <si>
    <t>Université des frères Mentouri Constantine 1                                                                                       جامعة الاخوة منتوري - قسنطينة 1</t>
  </si>
  <si>
    <t>Licence L3 Génétique ; Semestre 5 (2019-2020)</t>
  </si>
  <si>
    <t>ADJROUD</t>
  </si>
  <si>
    <t xml:space="preserve">YOUSSRA    </t>
  </si>
  <si>
    <t>AIDOUCI</t>
  </si>
  <si>
    <t>BESMA</t>
  </si>
  <si>
    <t>AMIMOUR</t>
  </si>
  <si>
    <t>AOUANE</t>
  </si>
  <si>
    <t>AMANI CHOUROUK</t>
  </si>
  <si>
    <t>AZRA</t>
  </si>
  <si>
    <t>HAMIDA</t>
  </si>
  <si>
    <t>BELDI</t>
  </si>
  <si>
    <t>SOUHEILA NADJET</t>
  </si>
  <si>
    <t>BELDJEZZAR</t>
  </si>
  <si>
    <t>BELHACENE</t>
  </si>
  <si>
    <t>CHIRAZ</t>
  </si>
  <si>
    <t>BELHI</t>
  </si>
  <si>
    <t>ALA EDDINE</t>
  </si>
  <si>
    <t>BELOUAR*</t>
  </si>
  <si>
    <t>CHAIMA</t>
  </si>
  <si>
    <t>BEN SALAH</t>
  </si>
  <si>
    <t>BEN SALEM</t>
  </si>
  <si>
    <t xml:space="preserve">NIHAD </t>
  </si>
  <si>
    <t>BENAISSA</t>
  </si>
  <si>
    <t>BENAYACHE</t>
  </si>
  <si>
    <t>ESMA</t>
  </si>
  <si>
    <t>BENBOUALIA</t>
  </si>
  <si>
    <t xml:space="preserve">ZOUBEIDA LINA  </t>
  </si>
  <si>
    <t>BENDAOUD</t>
  </si>
  <si>
    <t>HIBA</t>
  </si>
  <si>
    <t>BENHEDHOUD</t>
  </si>
  <si>
    <t>AYA</t>
  </si>
  <si>
    <t>BENKARA</t>
  </si>
  <si>
    <t xml:space="preserve">INES  </t>
  </si>
  <si>
    <t>BENTELDJOUNE*</t>
  </si>
  <si>
    <t>BERKANE</t>
  </si>
  <si>
    <t>FOUZIA</t>
  </si>
  <si>
    <t>BERTIL</t>
  </si>
  <si>
    <t>BEZZICHE</t>
  </si>
  <si>
    <t>MAROUA</t>
  </si>
  <si>
    <t>BOUANIQ</t>
  </si>
  <si>
    <t>BOUARAOUR</t>
  </si>
  <si>
    <t>SOULAF</t>
  </si>
  <si>
    <t>BOUBEKEUR*</t>
  </si>
  <si>
    <t>ASMAA</t>
  </si>
  <si>
    <t>BOUGHERARA</t>
  </si>
  <si>
    <t>OUMAIMA</t>
  </si>
  <si>
    <t>BOUHABILA*</t>
  </si>
  <si>
    <t>AIMENE</t>
  </si>
  <si>
    <t>BOUKEBBOUS</t>
  </si>
  <si>
    <t>BOUKHABZA*</t>
  </si>
  <si>
    <t>RAHIMA</t>
  </si>
  <si>
    <t>BOUKRAA</t>
  </si>
  <si>
    <t>WIAM</t>
  </si>
  <si>
    <t>BOUNAB*</t>
  </si>
  <si>
    <t>LINA</t>
  </si>
  <si>
    <t>BOUROUH*</t>
  </si>
  <si>
    <t>BOUSBIA</t>
  </si>
  <si>
    <t>BOUSEMGHOUN*</t>
  </si>
  <si>
    <t>MERIEM INES</t>
  </si>
  <si>
    <t>CHAHTA</t>
  </si>
  <si>
    <t>SOULEF</t>
  </si>
  <si>
    <t>CHEKHMOUME</t>
  </si>
  <si>
    <t>CHETTAH</t>
  </si>
  <si>
    <t xml:space="preserve">CHAHINEZ   </t>
  </si>
  <si>
    <t>CHOUAI</t>
  </si>
  <si>
    <t>CHOUROUK EL IMENE</t>
  </si>
  <si>
    <t>DAOUD</t>
  </si>
  <si>
    <t>WAHIDA</t>
  </si>
  <si>
    <t>DEBBACHE*</t>
  </si>
  <si>
    <t>INESS</t>
  </si>
  <si>
    <t>DEKKAR</t>
  </si>
  <si>
    <t>DJOUMANA HADJER</t>
  </si>
  <si>
    <t>DERDOUR</t>
  </si>
  <si>
    <t>INSAF</t>
  </si>
  <si>
    <t>DIB</t>
  </si>
  <si>
    <t>ADLENE MOHAMED</t>
  </si>
  <si>
    <t>FAHSI*</t>
  </si>
  <si>
    <t>FERKHI</t>
  </si>
  <si>
    <t>RIHAB</t>
  </si>
  <si>
    <t>GHARBI</t>
  </si>
  <si>
    <t>CHOUAIB</t>
  </si>
  <si>
    <t>GHERZOULI</t>
  </si>
  <si>
    <t>GUERBAA</t>
  </si>
  <si>
    <t>ROUMAISSA</t>
  </si>
  <si>
    <t>HADDAD</t>
  </si>
  <si>
    <t>SOUMIA</t>
  </si>
  <si>
    <t>HAMDI</t>
  </si>
  <si>
    <t>SELSABIL</t>
  </si>
  <si>
    <t>HAMITOU*</t>
  </si>
  <si>
    <t>BOUTHEINA</t>
  </si>
  <si>
    <t>HAMLI</t>
  </si>
  <si>
    <t>CHEMS</t>
  </si>
  <si>
    <t>HANNACHI</t>
  </si>
  <si>
    <t>MAYA HAOUA</t>
  </si>
  <si>
    <t>HANNOUF</t>
  </si>
  <si>
    <t>RAYENE</t>
  </si>
  <si>
    <t>HEBIBATNI</t>
  </si>
  <si>
    <t>FATIMA EL ZAHRAA</t>
  </si>
  <si>
    <t>KENIOUCHE</t>
  </si>
  <si>
    <t>NEDJMA</t>
  </si>
  <si>
    <t>ANIS</t>
  </si>
  <si>
    <t>KHELIFI TOUHAMI</t>
  </si>
  <si>
    <t>MOHAMED IHAB</t>
  </si>
  <si>
    <t>KHETTALA</t>
  </si>
  <si>
    <t>HADIL</t>
  </si>
  <si>
    <t>KHETTAT</t>
  </si>
  <si>
    <t>RAOUNAK</t>
  </si>
  <si>
    <t>LAALAOUI                            Ext</t>
  </si>
  <si>
    <t>LAGHROUMI</t>
  </si>
  <si>
    <t>CHAHINEZ</t>
  </si>
  <si>
    <t>MAMMERI</t>
  </si>
  <si>
    <t>MERADJI</t>
  </si>
  <si>
    <t>MESKALDJI</t>
  </si>
  <si>
    <t>MESSIBAH</t>
  </si>
  <si>
    <t>CHAHINAZ</t>
  </si>
  <si>
    <t>MEZAACHE*</t>
  </si>
  <si>
    <t>YOUSRA</t>
  </si>
  <si>
    <t>MILLET</t>
  </si>
  <si>
    <t>ABIR</t>
  </si>
  <si>
    <t>MOKHTARI</t>
  </si>
  <si>
    <t>KHEIREDDINE</t>
  </si>
  <si>
    <t>MOSTEPHAOUI</t>
  </si>
  <si>
    <t>MOUNDAS*</t>
  </si>
  <si>
    <t>LOUBNA</t>
  </si>
  <si>
    <t>NAFIR</t>
  </si>
  <si>
    <t>BOUCHRA</t>
  </si>
  <si>
    <t>NEFFAF</t>
  </si>
  <si>
    <t>NEMER</t>
  </si>
  <si>
    <t>FERIAL</t>
  </si>
  <si>
    <t>NETTAH</t>
  </si>
  <si>
    <t>NOURA</t>
  </si>
  <si>
    <t>NIA*</t>
  </si>
  <si>
    <t>ANFEL MAKARM</t>
  </si>
  <si>
    <t>NOUIOUA</t>
  </si>
  <si>
    <t>OUAKTI</t>
  </si>
  <si>
    <t>DOUNYA</t>
  </si>
  <si>
    <t>OULEDABDERRAHMANE  Ext</t>
  </si>
  <si>
    <t xml:space="preserve">RASELOUED </t>
  </si>
  <si>
    <t>MOHANED AMINE</t>
  </si>
  <si>
    <t>RETTIMA</t>
  </si>
  <si>
    <t>SEIF EDDINE</t>
  </si>
  <si>
    <t>RIHANE</t>
  </si>
  <si>
    <t>NARDJES</t>
  </si>
  <si>
    <t>SAIBI</t>
  </si>
  <si>
    <t>SID</t>
  </si>
  <si>
    <t>SLIMANI</t>
  </si>
  <si>
    <t>HAWA</t>
  </si>
  <si>
    <t>TAOUTAOU</t>
  </si>
  <si>
    <t>AHMED YASSER</t>
  </si>
  <si>
    <t>YOUCEF                                 Ext</t>
  </si>
  <si>
    <t>NASSIMA</t>
  </si>
  <si>
    <t>ZERTAL</t>
  </si>
  <si>
    <t xml:space="preserve">MALAK ALIA      </t>
  </si>
  <si>
    <t>17,50</t>
  </si>
  <si>
    <t>ABS</t>
  </si>
  <si>
    <r>
      <t>Responsable pédagogique:</t>
    </r>
    <r>
      <rPr>
        <b/>
        <sz val="18"/>
        <color indexed="8"/>
        <rFont val="Times New Roman"/>
        <family val="1"/>
      </rPr>
      <t xml:space="preserve">                                  </t>
    </r>
    <r>
      <rPr>
        <sz val="18"/>
        <color indexed="8"/>
        <rFont val="Times New Roman"/>
        <family val="1"/>
      </rPr>
      <t>GHARZOULI Razika</t>
    </r>
  </si>
  <si>
    <t>Chef  de Département</t>
  </si>
  <si>
    <t>BENHIZIA Hayet</t>
  </si>
  <si>
    <t>MADACI Brahim</t>
  </si>
  <si>
    <t>CHELLAT Djalila</t>
  </si>
  <si>
    <t>CHETTOUM Aziz</t>
  </si>
  <si>
    <t>GHARZOULI Razika</t>
  </si>
  <si>
    <t>KHEROUATOU Naouel</t>
  </si>
  <si>
    <t>REZGOUNE Mohamed Larbi</t>
  </si>
  <si>
    <t>SEDRATI Khadidja</t>
  </si>
  <si>
    <t>SEMMAM Ouarda</t>
  </si>
  <si>
    <t>ZIADA Hadia</t>
  </si>
  <si>
    <t>BEKHOUCHE</t>
  </si>
  <si>
    <t>Fait le : 15/02/2020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</si>
</sst>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0.00"/>
    <numFmt numFmtId="165" formatCode="0.00;[Red]0.00"/>
    <numFmt numFmtId="166" formatCode="00.000"/>
  </numFmts>
  <fonts count="6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u/>
      <sz val="16"/>
      <color indexed="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Times New Roman"/>
      <family val="1"/>
    </font>
    <font>
      <sz val="14"/>
      <color rgb="FF00B050"/>
      <name val="Calibri"/>
      <family val="2"/>
      <scheme val="minor"/>
    </font>
    <font>
      <b/>
      <sz val="16"/>
      <color rgb="FF000000"/>
      <name val="Times New Roman"/>
      <family val="1"/>
    </font>
    <font>
      <sz val="16"/>
      <color rgb="FF00B050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indexed="10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Arial"/>
      <family val="2"/>
    </font>
    <font>
      <b/>
      <u/>
      <sz val="18"/>
      <color theme="1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5" fillId="0" borderId="0"/>
    <xf numFmtId="0" fontId="4" fillId="0" borderId="0"/>
  </cellStyleXfs>
  <cellXfs count="705">
    <xf numFmtId="0" fontId="0" fillId="0" borderId="0" xfId="0"/>
    <xf numFmtId="0" fontId="27" fillId="2" borderId="0" xfId="15" applyFont="1" applyFill="1" applyBorder="1" applyAlignment="1">
      <alignment vertical="center"/>
    </xf>
    <xf numFmtId="165" fontId="10" fillId="2" borderId="1" xfId="11" applyNumberFormat="1" applyFont="1" applyFill="1" applyBorder="1" applyAlignment="1">
      <alignment horizontal="left"/>
    </xf>
    <xf numFmtId="165" fontId="10" fillId="2" borderId="2" xfId="11" applyNumberFormat="1" applyFont="1" applyFill="1" applyBorder="1" applyAlignment="1">
      <alignment horizontal="left"/>
    </xf>
    <xf numFmtId="0" fontId="28" fillId="2" borderId="3" xfId="0" applyFont="1" applyFill="1" applyBorder="1" applyAlignment="1">
      <alignment horizontal="center" vertical="center"/>
    </xf>
    <xf numFmtId="0" fontId="11" fillId="2" borderId="4" xfId="15" applyFont="1" applyFill="1" applyBorder="1"/>
    <xf numFmtId="164" fontId="29" fillId="2" borderId="5" xfId="0" applyNumberFormat="1" applyFont="1" applyFill="1" applyBorder="1" applyAlignment="1">
      <alignment horizontal="center" vertical="center"/>
    </xf>
    <xf numFmtId="1" fontId="29" fillId="2" borderId="6" xfId="0" applyNumberFormat="1" applyFont="1" applyFill="1" applyBorder="1" applyAlignment="1">
      <alignment horizontal="center" vertical="center"/>
    </xf>
    <xf numFmtId="164" fontId="29" fillId="2" borderId="6" xfId="0" applyNumberFormat="1" applyFont="1" applyFill="1" applyBorder="1" applyAlignment="1">
      <alignment horizontal="center" vertical="center"/>
    </xf>
    <xf numFmtId="1" fontId="29" fillId="2" borderId="4" xfId="0" applyNumberFormat="1" applyFont="1" applyFill="1" applyBorder="1" applyAlignment="1">
      <alignment horizontal="center" vertical="center"/>
    </xf>
    <xf numFmtId="2" fontId="29" fillId="2" borderId="5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0" fillId="2" borderId="0" xfId="0" applyFont="1" applyFill="1"/>
    <xf numFmtId="0" fontId="0" fillId="2" borderId="0" xfId="0" applyFill="1"/>
    <xf numFmtId="0" fontId="31" fillId="2" borderId="0" xfId="0" applyFont="1" applyFill="1"/>
    <xf numFmtId="0" fontId="8" fillId="2" borderId="0" xfId="0" applyFont="1" applyFill="1" applyAlignment="1">
      <alignment horizontal="left"/>
    </xf>
    <xf numFmtId="0" fontId="32" fillId="2" borderId="0" xfId="0" applyFont="1" applyFill="1"/>
    <xf numFmtId="0" fontId="2" fillId="2" borderId="0" xfId="0" applyFont="1" applyFill="1" applyAlignment="1">
      <alignment readingOrder="2"/>
    </xf>
    <xf numFmtId="0" fontId="33" fillId="2" borderId="7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 vertical="center"/>
    </xf>
    <xf numFmtId="0" fontId="11" fillId="2" borderId="11" xfId="15" applyFont="1" applyFill="1" applyBorder="1"/>
    <xf numFmtId="164" fontId="29" fillId="2" borderId="12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>
      <alignment horizontal="center" vertical="center"/>
    </xf>
    <xf numFmtId="164" fontId="29" fillId="2" borderId="13" xfId="0" applyNumberFormat="1" applyFont="1" applyFill="1" applyBorder="1" applyAlignment="1">
      <alignment horizontal="center" vertical="center"/>
    </xf>
    <xf numFmtId="1" fontId="29" fillId="2" borderId="11" xfId="0" applyNumberFormat="1" applyFont="1" applyFill="1" applyBorder="1" applyAlignment="1">
      <alignment horizontal="center" vertical="center"/>
    </xf>
    <xf numFmtId="2" fontId="29" fillId="2" borderId="12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11" fillId="2" borderId="15" xfId="15" applyFont="1" applyFill="1" applyBorder="1"/>
    <xf numFmtId="164" fontId="29" fillId="2" borderId="16" xfId="0" applyNumberFormat="1" applyFont="1" applyFill="1" applyBorder="1" applyAlignment="1">
      <alignment horizontal="center" vertical="center"/>
    </xf>
    <xf numFmtId="1" fontId="29" fillId="2" borderId="17" xfId="0" applyNumberFormat="1" applyFont="1" applyFill="1" applyBorder="1" applyAlignment="1">
      <alignment horizontal="center" vertical="center"/>
    </xf>
    <xf numFmtId="0" fontId="34" fillId="2" borderId="0" xfId="0" applyFont="1" applyFill="1"/>
    <xf numFmtId="0" fontId="35" fillId="2" borderId="0" xfId="0" applyFont="1" applyFill="1"/>
    <xf numFmtId="0" fontId="10" fillId="2" borderId="0" xfId="0" applyFont="1" applyFill="1"/>
    <xf numFmtId="0" fontId="0" fillId="2" borderId="0" xfId="0" applyFill="1" applyAlignment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36" fillId="2" borderId="0" xfId="0" applyFont="1" applyFill="1" applyAlignment="1">
      <alignment horizontal="center" vertical="center"/>
    </xf>
    <xf numFmtId="0" fontId="33" fillId="2" borderId="18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 vertical="center" textRotation="90"/>
    </xf>
    <xf numFmtId="0" fontId="37" fillId="2" borderId="10" xfId="0" applyFont="1" applyFill="1" applyBorder="1" applyAlignment="1">
      <alignment horizontal="center" vertical="center"/>
    </xf>
    <xf numFmtId="164" fontId="36" fillId="2" borderId="12" xfId="0" applyNumberFormat="1" applyFont="1" applyFill="1" applyBorder="1" applyAlignment="1">
      <alignment horizontal="center" vertical="center"/>
    </xf>
    <xf numFmtId="1" fontId="36" fillId="2" borderId="13" xfId="0" applyNumberFormat="1" applyFont="1" applyFill="1" applyBorder="1" applyAlignment="1">
      <alignment horizontal="center" vertical="center"/>
    </xf>
    <xf numFmtId="164" fontId="36" fillId="2" borderId="13" xfId="0" applyNumberFormat="1" applyFont="1" applyFill="1" applyBorder="1" applyAlignment="1">
      <alignment horizontal="center" vertical="center"/>
    </xf>
    <xf numFmtId="1" fontId="36" fillId="2" borderId="11" xfId="0" applyNumberFormat="1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164" fontId="36" fillId="2" borderId="5" xfId="0" applyNumberFormat="1" applyFont="1" applyFill="1" applyBorder="1" applyAlignment="1">
      <alignment horizontal="center" vertical="center"/>
    </xf>
    <xf numFmtId="1" fontId="36" fillId="2" borderId="6" xfId="0" applyNumberFormat="1" applyFont="1" applyFill="1" applyBorder="1" applyAlignment="1">
      <alignment horizontal="center" vertical="center"/>
    </xf>
    <xf numFmtId="164" fontId="36" fillId="2" borderId="6" xfId="0" applyNumberFormat="1" applyFont="1" applyFill="1" applyBorder="1" applyAlignment="1">
      <alignment horizontal="center" vertical="center"/>
    </xf>
    <xf numFmtId="1" fontId="38" fillId="2" borderId="4" xfId="0" applyNumberFormat="1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1" fontId="36" fillId="2" borderId="4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2" fontId="38" fillId="2" borderId="21" xfId="0" applyNumberFormat="1" applyFont="1" applyFill="1" applyBorder="1" applyAlignment="1">
      <alignment horizontal="center" vertical="center"/>
    </xf>
    <xf numFmtId="164" fontId="36" fillId="2" borderId="16" xfId="0" applyNumberFormat="1" applyFont="1" applyFill="1" applyBorder="1" applyAlignment="1">
      <alignment horizontal="center" vertical="center"/>
    </xf>
    <xf numFmtId="1" fontId="36" fillId="2" borderId="17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39" fillId="2" borderId="0" xfId="0" applyFont="1" applyFill="1"/>
    <xf numFmtId="0" fontId="5" fillId="2" borderId="0" xfId="0" applyFont="1" applyFill="1" applyAlignment="1"/>
    <xf numFmtId="0" fontId="17" fillId="2" borderId="0" xfId="0" applyFont="1" applyFill="1"/>
    <xf numFmtId="2" fontId="27" fillId="2" borderId="5" xfId="0" applyNumberFormat="1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/>
    </xf>
    <xf numFmtId="2" fontId="29" fillId="2" borderId="21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/>
    </xf>
    <xf numFmtId="2" fontId="27" fillId="2" borderId="21" xfId="0" applyNumberFormat="1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8" fillId="2" borderId="0" xfId="0" applyFont="1" applyFill="1"/>
    <xf numFmtId="0" fontId="0" fillId="2" borderId="0" xfId="0" applyFill="1" applyAlignment="1">
      <alignment horizontal="center" vertical="center"/>
    </xf>
    <xf numFmtId="0" fontId="33" fillId="2" borderId="22" xfId="0" applyFont="1" applyFill="1" applyBorder="1" applyAlignment="1">
      <alignment horizontal="center"/>
    </xf>
    <xf numFmtId="1" fontId="36" fillId="2" borderId="1" xfId="0" applyNumberFormat="1" applyFont="1" applyFill="1" applyBorder="1" applyAlignment="1">
      <alignment horizontal="center" vertical="center"/>
    </xf>
    <xf numFmtId="43" fontId="36" fillId="2" borderId="12" xfId="1" applyFont="1" applyFill="1" applyBorder="1" applyAlignment="1">
      <alignment horizontal="center" vertical="center"/>
    </xf>
    <xf numFmtId="1" fontId="38" fillId="2" borderId="2" xfId="0" applyNumberFormat="1" applyFont="1" applyFill="1" applyBorder="1" applyAlignment="1">
      <alignment horizontal="center" vertical="center"/>
    </xf>
    <xf numFmtId="1" fontId="36" fillId="2" borderId="2" xfId="0" applyNumberFormat="1" applyFont="1" applyFill="1" applyBorder="1" applyAlignment="1">
      <alignment horizontal="center" vertical="center"/>
    </xf>
    <xf numFmtId="43" fontId="36" fillId="2" borderId="5" xfId="1" applyFont="1" applyFill="1" applyBorder="1" applyAlignment="1">
      <alignment horizontal="center" vertical="center"/>
    </xf>
    <xf numFmtId="43" fontId="36" fillId="2" borderId="6" xfId="1" applyNumberFormat="1" applyFont="1" applyFill="1" applyBorder="1" applyAlignment="1">
      <alignment horizontal="center" vertical="center"/>
    </xf>
    <xf numFmtId="164" fontId="36" fillId="2" borderId="0" xfId="0" applyNumberFormat="1" applyFont="1" applyFill="1" applyBorder="1" applyAlignment="1">
      <alignment horizontal="center" vertical="center"/>
    </xf>
    <xf numFmtId="1" fontId="36" fillId="2" borderId="0" xfId="0" applyNumberFormat="1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center" vertical="center"/>
    </xf>
    <xf numFmtId="164" fontId="3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36" fillId="2" borderId="10" xfId="0" applyNumberFormat="1" applyFont="1" applyFill="1" applyBorder="1" applyAlignment="1">
      <alignment horizontal="center" vertical="center"/>
    </xf>
    <xf numFmtId="1" fontId="36" fillId="2" borderId="3" xfId="0" applyNumberFormat="1" applyFont="1" applyFill="1" applyBorder="1" applyAlignment="1">
      <alignment horizontal="center" vertical="center"/>
    </xf>
    <xf numFmtId="165" fontId="10" fillId="2" borderId="20" xfId="11" applyNumberFormat="1" applyFont="1" applyFill="1" applyBorder="1" applyAlignment="1">
      <alignment horizontal="left"/>
    </xf>
    <xf numFmtId="165" fontId="10" fillId="2" borderId="21" xfId="11" applyNumberFormat="1" applyFont="1" applyFill="1" applyBorder="1" applyAlignment="1">
      <alignment horizontal="left"/>
    </xf>
    <xf numFmtId="165" fontId="10" fillId="2" borderId="25" xfId="11" applyNumberFormat="1" applyFont="1" applyFill="1" applyBorder="1" applyAlignment="1">
      <alignment horizontal="left"/>
    </xf>
    <xf numFmtId="165" fontId="10" fillId="2" borderId="26" xfId="11" applyNumberFormat="1" applyFont="1" applyFill="1" applyBorder="1" applyAlignment="1">
      <alignment horizontal="left"/>
    </xf>
    <xf numFmtId="1" fontId="36" fillId="2" borderId="26" xfId="0" applyNumberFormat="1" applyFont="1" applyFill="1" applyBorder="1" applyAlignment="1">
      <alignment horizontal="center" vertical="center"/>
    </xf>
    <xf numFmtId="1" fontId="36" fillId="2" borderId="14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0" fillId="2" borderId="0" xfId="0" applyFont="1" applyFill="1"/>
    <xf numFmtId="0" fontId="5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6" fillId="2" borderId="4" xfId="0" applyFont="1" applyFill="1" applyBorder="1" applyAlignment="1">
      <alignment horizontal="center"/>
    </xf>
    <xf numFmtId="2" fontId="36" fillId="2" borderId="3" xfId="0" applyNumberFormat="1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 vertical="center"/>
    </xf>
    <xf numFmtId="164" fontId="36" fillId="2" borderId="17" xfId="0" applyNumberFormat="1" applyFont="1" applyFill="1" applyBorder="1" applyAlignment="1">
      <alignment horizontal="center" vertical="center"/>
    </xf>
    <xf numFmtId="1" fontId="36" fillId="2" borderId="15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9" fillId="2" borderId="0" xfId="0" applyFont="1" applyFill="1" applyAlignment="1"/>
    <xf numFmtId="0" fontId="5" fillId="2" borderId="0" xfId="0" applyFont="1" applyFill="1" applyAlignment="1">
      <alignment horizontal="left"/>
    </xf>
    <xf numFmtId="0" fontId="10" fillId="2" borderId="0" xfId="0" applyFont="1" applyFill="1" applyAlignment="1"/>
    <xf numFmtId="0" fontId="41" fillId="2" borderId="3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43" fontId="36" fillId="2" borderId="16" xfId="1" applyFont="1" applyFill="1" applyBorder="1" applyAlignment="1">
      <alignment horizontal="center" vertical="center"/>
    </xf>
    <xf numFmtId="164" fontId="29" fillId="2" borderId="17" xfId="0" applyNumberFormat="1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36" fillId="2" borderId="2" xfId="5" applyFont="1" applyFill="1" applyBorder="1"/>
    <xf numFmtId="1" fontId="38" fillId="2" borderId="2" xfId="0" applyNumberFormat="1" applyFont="1" applyFill="1" applyBorder="1" applyAlignment="1">
      <alignment horizontal="center"/>
    </xf>
    <xf numFmtId="1" fontId="36" fillId="2" borderId="2" xfId="0" applyNumberFormat="1" applyFont="1" applyFill="1" applyBorder="1" applyAlignment="1">
      <alignment horizontal="center"/>
    </xf>
    <xf numFmtId="2" fontId="42" fillId="2" borderId="29" xfId="0" applyNumberFormat="1" applyFont="1" applyFill="1" applyBorder="1" applyAlignment="1">
      <alignment horizontal="center"/>
    </xf>
    <xf numFmtId="1" fontId="38" fillId="2" borderId="3" xfId="0" applyNumberFormat="1" applyFont="1" applyFill="1" applyBorder="1" applyAlignment="1">
      <alignment horizontal="center"/>
    </xf>
    <xf numFmtId="2" fontId="36" fillId="2" borderId="25" xfId="0" applyNumberFormat="1" applyFont="1" applyFill="1" applyBorder="1" applyAlignment="1">
      <alignment horizontal="center" vertical="center"/>
    </xf>
    <xf numFmtId="0" fontId="36" fillId="2" borderId="2" xfId="13" applyFont="1" applyFill="1" applyBorder="1"/>
    <xf numFmtId="1" fontId="29" fillId="2" borderId="26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/>
    <xf numFmtId="1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6" fillId="2" borderId="0" xfId="0" applyFont="1" applyFill="1" applyAlignment="1">
      <alignment vertical="center" textRotation="90"/>
    </xf>
    <xf numFmtId="0" fontId="36" fillId="2" borderId="0" xfId="0" applyFont="1" applyFill="1"/>
    <xf numFmtId="0" fontId="36" fillId="2" borderId="0" xfId="0" applyFont="1" applyFill="1" applyAlignment="1">
      <alignment textRotation="90"/>
    </xf>
    <xf numFmtId="2" fontId="29" fillId="2" borderId="6" xfId="0" applyNumberFormat="1" applyFont="1" applyFill="1" applyBorder="1" applyAlignment="1">
      <alignment horizontal="center" vertical="center"/>
    </xf>
    <xf numFmtId="0" fontId="38" fillId="2" borderId="0" xfId="0" applyFont="1" applyFill="1"/>
    <xf numFmtId="0" fontId="43" fillId="2" borderId="0" xfId="0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1" fontId="27" fillId="2" borderId="0" xfId="0" applyNumberFormat="1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164" fontId="43" fillId="2" borderId="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44" fillId="2" borderId="0" xfId="0" applyFont="1" applyFill="1"/>
    <xf numFmtId="0" fontId="36" fillId="2" borderId="0" xfId="0" applyFont="1" applyFill="1" applyAlignment="1">
      <alignment vertical="center"/>
    </xf>
    <xf numFmtId="2" fontId="29" fillId="2" borderId="13" xfId="0" applyNumberFormat="1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/>
    </xf>
    <xf numFmtId="0" fontId="33" fillId="2" borderId="31" xfId="0" applyFont="1" applyFill="1" applyBorder="1" applyAlignment="1">
      <alignment horizontal="center"/>
    </xf>
    <xf numFmtId="2" fontId="29" fillId="2" borderId="16" xfId="0" applyNumberFormat="1" applyFont="1" applyFill="1" applyBorder="1" applyAlignment="1">
      <alignment horizontal="center" vertical="center"/>
    </xf>
    <xf numFmtId="164" fontId="29" fillId="2" borderId="29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4" fontId="29" fillId="2" borderId="32" xfId="0" applyNumberFormat="1" applyFont="1" applyFill="1" applyBorder="1" applyAlignment="1">
      <alignment horizontal="center" vertical="center"/>
    </xf>
    <xf numFmtId="164" fontId="29" fillId="2" borderId="3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164" fontId="45" fillId="2" borderId="5" xfId="0" applyNumberFormat="1" applyFont="1" applyFill="1" applyBorder="1" applyAlignment="1">
      <alignment horizontal="center" vertical="center"/>
    </xf>
    <xf numFmtId="1" fontId="45" fillId="2" borderId="6" xfId="0" applyNumberFormat="1" applyFont="1" applyFill="1" applyBorder="1" applyAlignment="1">
      <alignment horizontal="center" vertical="center"/>
    </xf>
    <xf numFmtId="164" fontId="45" fillId="2" borderId="6" xfId="0" applyNumberFormat="1" applyFont="1" applyFill="1" applyBorder="1" applyAlignment="1">
      <alignment horizontal="center" vertical="center"/>
    </xf>
    <xf numFmtId="1" fontId="45" fillId="2" borderId="2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6" fillId="2" borderId="0" xfId="13" applyFont="1" applyFill="1" applyBorder="1"/>
    <xf numFmtId="0" fontId="36" fillId="2" borderId="0" xfId="5" applyFont="1" applyFill="1" applyBorder="1"/>
    <xf numFmtId="0" fontId="36" fillId="2" borderId="0" xfId="0" applyFont="1" applyFill="1" applyBorder="1" applyAlignment="1">
      <alignment horizontal="center"/>
    </xf>
    <xf numFmtId="2" fontId="3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/>
    </xf>
    <xf numFmtId="164" fontId="38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center"/>
    </xf>
    <xf numFmtId="2" fontId="42" fillId="2" borderId="0" xfId="0" applyNumberFormat="1" applyFont="1" applyFill="1" applyBorder="1" applyAlignment="1">
      <alignment horizontal="center"/>
    </xf>
    <xf numFmtId="0" fontId="36" fillId="2" borderId="26" xfId="5" applyFont="1" applyFill="1" applyBorder="1"/>
    <xf numFmtId="0" fontId="35" fillId="2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164" fontId="47" fillId="2" borderId="5" xfId="0" applyNumberFormat="1" applyFont="1" applyFill="1" applyBorder="1" applyAlignment="1">
      <alignment horizontal="center" vertical="center"/>
    </xf>
    <xf numFmtId="1" fontId="47" fillId="2" borderId="6" xfId="0" applyNumberFormat="1" applyFont="1" applyFill="1" applyBorder="1" applyAlignment="1">
      <alignment horizontal="center" vertical="center"/>
    </xf>
    <xf numFmtId="164" fontId="47" fillId="2" borderId="6" xfId="0" applyNumberFormat="1" applyFont="1" applyFill="1" applyBorder="1" applyAlignment="1">
      <alignment horizontal="center" vertical="center"/>
    </xf>
    <xf numFmtId="1" fontId="47" fillId="2" borderId="4" xfId="0" applyNumberFormat="1" applyFont="1" applyFill="1" applyBorder="1" applyAlignment="1">
      <alignment horizontal="center" vertical="center"/>
    </xf>
    <xf numFmtId="164" fontId="37" fillId="2" borderId="32" xfId="0" applyNumberFormat="1" applyFont="1" applyFill="1" applyBorder="1" applyAlignment="1">
      <alignment horizontal="center" vertical="center"/>
    </xf>
    <xf numFmtId="164" fontId="37" fillId="2" borderId="29" xfId="0" applyNumberFormat="1" applyFont="1" applyFill="1" applyBorder="1" applyAlignment="1">
      <alignment horizontal="center" vertical="center"/>
    </xf>
    <xf numFmtId="164" fontId="37" fillId="2" borderId="33" xfId="0" applyNumberFormat="1" applyFont="1" applyFill="1" applyBorder="1" applyAlignment="1">
      <alignment horizontal="center" vertical="center"/>
    </xf>
    <xf numFmtId="164" fontId="37" fillId="2" borderId="10" xfId="0" applyNumberFormat="1" applyFont="1" applyFill="1" applyBorder="1" applyAlignment="1">
      <alignment horizontal="center" vertical="center"/>
    </xf>
    <xf numFmtId="164" fontId="37" fillId="2" borderId="3" xfId="0" applyNumberFormat="1" applyFont="1" applyFill="1" applyBorder="1" applyAlignment="1">
      <alignment horizontal="center" vertical="center"/>
    </xf>
    <xf numFmtId="164" fontId="37" fillId="2" borderId="14" xfId="0" applyNumberFormat="1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left" vertical="center"/>
    </xf>
    <xf numFmtId="0" fontId="36" fillId="2" borderId="0" xfId="17" applyFont="1" applyFill="1" applyBorder="1" applyAlignment="1">
      <alignment horizontal="left" vertical="center"/>
    </xf>
    <xf numFmtId="1" fontId="48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9" fillId="2" borderId="0" xfId="0" applyFont="1" applyFill="1"/>
    <xf numFmtId="2" fontId="37" fillId="4" borderId="18" xfId="0" applyNumberFormat="1" applyFont="1" applyFill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textRotation="90"/>
    </xf>
    <xf numFmtId="0" fontId="37" fillId="4" borderId="34" xfId="0" applyNumberFormat="1" applyFont="1" applyFill="1" applyBorder="1" applyAlignment="1">
      <alignment horizontal="center" vertical="center" textRotation="90"/>
    </xf>
    <xf numFmtId="164" fontId="36" fillId="5" borderId="6" xfId="0" applyNumberFormat="1" applyFont="1" applyFill="1" applyBorder="1" applyAlignment="1">
      <alignment horizontal="center" vertical="center"/>
    </xf>
    <xf numFmtId="164" fontId="36" fillId="2" borderId="23" xfId="0" applyNumberFormat="1" applyFont="1" applyFill="1" applyBorder="1" applyAlignment="1">
      <alignment horizontal="center" vertical="center"/>
    </xf>
    <xf numFmtId="164" fontId="36" fillId="2" borderId="24" xfId="0" applyNumberFormat="1" applyFont="1" applyFill="1" applyBorder="1" applyAlignment="1">
      <alignment horizontal="center" vertical="center"/>
    </xf>
    <xf numFmtId="164" fontId="36" fillId="2" borderId="27" xfId="0" applyNumberFormat="1" applyFont="1" applyFill="1" applyBorder="1" applyAlignment="1">
      <alignment horizontal="center" vertical="center"/>
    </xf>
    <xf numFmtId="2" fontId="36" fillId="2" borderId="12" xfId="0" applyNumberFormat="1" applyFont="1" applyFill="1" applyBorder="1" applyAlignment="1">
      <alignment horizontal="center" vertical="center"/>
    </xf>
    <xf numFmtId="2" fontId="36" fillId="2" borderId="5" xfId="0" applyNumberFormat="1" applyFont="1" applyFill="1" applyBorder="1" applyAlignment="1">
      <alignment horizontal="center" vertical="center"/>
    </xf>
    <xf numFmtId="2" fontId="36" fillId="2" borderId="16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2" fontId="37" fillId="4" borderId="34" xfId="0" applyNumberFormat="1" applyFont="1" applyFill="1" applyBorder="1" applyAlignment="1">
      <alignment horizontal="center" vertical="center" textRotation="90"/>
    </xf>
    <xf numFmtId="0" fontId="37" fillId="4" borderId="22" xfId="0" applyNumberFormat="1" applyFont="1" applyFill="1" applyBorder="1" applyAlignment="1">
      <alignment horizontal="center" vertical="center" textRotation="90"/>
    </xf>
    <xf numFmtId="2" fontId="27" fillId="2" borderId="20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2" fontId="36" fillId="5" borderId="5" xfId="0" applyNumberFormat="1" applyFont="1" applyFill="1" applyBorder="1" applyAlignment="1">
      <alignment horizontal="center" vertical="center"/>
    </xf>
    <xf numFmtId="2" fontId="38" fillId="2" borderId="5" xfId="0" applyNumberFormat="1" applyFont="1" applyFill="1" applyBorder="1" applyAlignment="1">
      <alignment horizontal="center" vertical="center"/>
    </xf>
    <xf numFmtId="2" fontId="38" fillId="2" borderId="25" xfId="0" applyNumberFormat="1" applyFont="1" applyFill="1" applyBorder="1" applyAlignment="1">
      <alignment horizontal="center" vertical="center"/>
    </xf>
    <xf numFmtId="1" fontId="38" fillId="2" borderId="26" xfId="0" applyNumberFormat="1" applyFont="1" applyFill="1" applyBorder="1" applyAlignment="1">
      <alignment horizontal="center" vertical="center"/>
    </xf>
    <xf numFmtId="2" fontId="27" fillId="2" borderId="25" xfId="0" applyNumberFormat="1" applyFont="1" applyFill="1" applyBorder="1" applyAlignment="1">
      <alignment horizontal="center" vertical="center"/>
    </xf>
    <xf numFmtId="1" fontId="27" fillId="2" borderId="26" xfId="0" applyNumberFormat="1" applyFont="1" applyFill="1" applyBorder="1" applyAlignment="1">
      <alignment horizontal="center" vertical="center"/>
    </xf>
    <xf numFmtId="2" fontId="36" fillId="2" borderId="14" xfId="0" applyNumberFormat="1" applyFont="1" applyFill="1" applyBorder="1" applyAlignment="1">
      <alignment horizontal="center"/>
    </xf>
    <xf numFmtId="1" fontId="38" fillId="2" borderId="26" xfId="0" applyNumberFormat="1" applyFont="1" applyFill="1" applyBorder="1" applyAlignment="1">
      <alignment horizontal="center"/>
    </xf>
    <xf numFmtId="164" fontId="27" fillId="6" borderId="5" xfId="0" applyNumberFormat="1" applyFont="1" applyFill="1" applyBorder="1" applyAlignment="1">
      <alignment horizontal="center" vertical="center"/>
    </xf>
    <xf numFmtId="1" fontId="27" fillId="6" borderId="6" xfId="0" applyNumberFormat="1" applyFont="1" applyFill="1" applyBorder="1" applyAlignment="1">
      <alignment horizontal="center" vertical="center"/>
    </xf>
    <xf numFmtId="164" fontId="27" fillId="6" borderId="16" xfId="0" applyNumberFormat="1" applyFont="1" applyFill="1" applyBorder="1" applyAlignment="1">
      <alignment horizontal="center" vertical="center"/>
    </xf>
    <xf numFmtId="1" fontId="27" fillId="6" borderId="17" xfId="0" applyNumberFormat="1" applyFont="1" applyFill="1" applyBorder="1" applyAlignment="1">
      <alignment horizontal="center" vertical="center"/>
    </xf>
    <xf numFmtId="164" fontId="27" fillId="6" borderId="6" xfId="0" applyNumberFormat="1" applyFont="1" applyFill="1" applyBorder="1" applyAlignment="1">
      <alignment horizontal="center" vertical="center"/>
    </xf>
    <xf numFmtId="164" fontId="27" fillId="6" borderId="17" xfId="0" applyNumberFormat="1" applyFont="1" applyFill="1" applyBorder="1" applyAlignment="1">
      <alignment horizontal="center" vertical="center"/>
    </xf>
    <xf numFmtId="1" fontId="27" fillId="6" borderId="4" xfId="0" applyNumberFormat="1" applyFont="1" applyFill="1" applyBorder="1" applyAlignment="1">
      <alignment horizontal="center" vertical="center"/>
    </xf>
    <xf numFmtId="1" fontId="27" fillId="6" borderId="15" xfId="0" applyNumberFormat="1" applyFont="1" applyFill="1" applyBorder="1" applyAlignment="1">
      <alignment horizontal="center" vertical="center"/>
    </xf>
    <xf numFmtId="2" fontId="27" fillId="6" borderId="5" xfId="0" applyNumberFormat="1" applyFont="1" applyFill="1" applyBorder="1" applyAlignment="1">
      <alignment horizontal="center" vertical="center"/>
    </xf>
    <xf numFmtId="2" fontId="27" fillId="6" borderId="6" xfId="0" applyNumberFormat="1" applyFont="1" applyFill="1" applyBorder="1" applyAlignment="1">
      <alignment horizontal="center" vertical="center"/>
    </xf>
    <xf numFmtId="2" fontId="27" fillId="6" borderId="16" xfId="0" applyNumberFormat="1" applyFont="1" applyFill="1" applyBorder="1" applyAlignment="1">
      <alignment horizontal="center" vertical="center"/>
    </xf>
    <xf numFmtId="164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2" fontId="27" fillId="6" borderId="12" xfId="0" applyNumberFormat="1" applyFont="1" applyFill="1" applyBorder="1" applyAlignment="1">
      <alignment horizontal="center" vertical="center"/>
    </xf>
    <xf numFmtId="1" fontId="27" fillId="6" borderId="11" xfId="0" applyNumberFormat="1" applyFont="1" applyFill="1" applyBorder="1" applyAlignment="1">
      <alignment horizontal="center" vertical="center"/>
    </xf>
    <xf numFmtId="164" fontId="29" fillId="2" borderId="27" xfId="0" applyNumberFormat="1" applyFont="1" applyFill="1" applyBorder="1" applyAlignment="1">
      <alignment horizontal="center" vertical="center"/>
    </xf>
    <xf numFmtId="1" fontId="29" fillId="2" borderId="27" xfId="0" applyNumberFormat="1" applyFont="1" applyFill="1" applyBorder="1" applyAlignment="1">
      <alignment horizontal="center" vertical="center"/>
    </xf>
    <xf numFmtId="0" fontId="29" fillId="2" borderId="15" xfId="12" applyFont="1" applyFill="1" applyBorder="1" applyAlignment="1">
      <alignment vertical="center"/>
    </xf>
    <xf numFmtId="164" fontId="28" fillId="2" borderId="14" xfId="0" applyNumberFormat="1" applyFont="1" applyFill="1" applyBorder="1" applyAlignment="1">
      <alignment horizontal="center" vertical="center"/>
    </xf>
    <xf numFmtId="164" fontId="38" fillId="6" borderId="5" xfId="0" applyNumberFormat="1" applyFont="1" applyFill="1" applyBorder="1" applyAlignment="1">
      <alignment horizontal="center" vertical="center"/>
    </xf>
    <xf numFmtId="1" fontId="38" fillId="6" borderId="6" xfId="0" applyNumberFormat="1" applyFont="1" applyFill="1" applyBorder="1" applyAlignment="1">
      <alignment horizontal="center" vertical="center"/>
    </xf>
    <xf numFmtId="164" fontId="38" fillId="6" borderId="16" xfId="0" applyNumberFormat="1" applyFont="1" applyFill="1" applyBorder="1" applyAlignment="1">
      <alignment horizontal="center" vertical="center"/>
    </xf>
    <xf numFmtId="1" fontId="38" fillId="6" borderId="17" xfId="0" applyNumberFormat="1" applyFont="1" applyFill="1" applyBorder="1" applyAlignment="1">
      <alignment horizontal="center" vertical="center"/>
    </xf>
    <xf numFmtId="164" fontId="38" fillId="6" borderId="6" xfId="0" applyNumberFormat="1" applyFont="1" applyFill="1" applyBorder="1" applyAlignment="1">
      <alignment horizontal="center" vertical="center"/>
    </xf>
    <xf numFmtId="164" fontId="38" fillId="6" borderId="17" xfId="0" applyNumberFormat="1" applyFont="1" applyFill="1" applyBorder="1" applyAlignment="1">
      <alignment horizontal="center" vertical="center"/>
    </xf>
    <xf numFmtId="1" fontId="38" fillId="6" borderId="4" xfId="0" applyNumberFormat="1" applyFont="1" applyFill="1" applyBorder="1" applyAlignment="1">
      <alignment horizontal="center" vertical="center"/>
    </xf>
    <xf numFmtId="1" fontId="38" fillId="6" borderId="15" xfId="0" applyNumberFormat="1" applyFont="1" applyFill="1" applyBorder="1" applyAlignment="1">
      <alignment horizontal="center" vertical="center"/>
    </xf>
    <xf numFmtId="1" fontId="38" fillId="6" borderId="2" xfId="0" applyNumberFormat="1" applyFont="1" applyFill="1" applyBorder="1" applyAlignment="1">
      <alignment horizontal="center" vertical="center"/>
    </xf>
    <xf numFmtId="1" fontId="38" fillId="6" borderId="13" xfId="0" applyNumberFormat="1" applyFont="1" applyFill="1" applyBorder="1" applyAlignment="1">
      <alignment horizontal="center" vertical="center"/>
    </xf>
    <xf numFmtId="164" fontId="38" fillId="6" borderId="13" xfId="0" applyNumberFormat="1" applyFont="1" applyFill="1" applyBorder="1" applyAlignment="1">
      <alignment horizontal="center" vertical="center"/>
    </xf>
    <xf numFmtId="1" fontId="38" fillId="6" borderId="11" xfId="0" applyNumberFormat="1" applyFont="1" applyFill="1" applyBorder="1" applyAlignment="1">
      <alignment horizontal="center" vertical="center"/>
    </xf>
    <xf numFmtId="164" fontId="38" fillId="6" borderId="20" xfId="0" applyNumberFormat="1" applyFont="1" applyFill="1" applyBorder="1" applyAlignment="1">
      <alignment horizontal="center" vertical="center"/>
    </xf>
    <xf numFmtId="164" fontId="38" fillId="6" borderId="21" xfId="0" applyNumberFormat="1" applyFont="1" applyFill="1" applyBorder="1" applyAlignment="1">
      <alignment horizontal="center" vertical="center"/>
    </xf>
    <xf numFmtId="164" fontId="36" fillId="2" borderId="21" xfId="0" applyNumberFormat="1" applyFont="1" applyFill="1" applyBorder="1" applyAlignment="1">
      <alignment horizontal="center" vertical="center"/>
    </xf>
    <xf numFmtId="164" fontId="36" fillId="5" borderId="21" xfId="0" applyNumberFormat="1" applyFont="1" applyFill="1" applyBorder="1" applyAlignment="1">
      <alignment horizontal="center" vertical="center"/>
    </xf>
    <xf numFmtId="164" fontId="38" fillId="6" borderId="25" xfId="0" applyNumberFormat="1" applyFont="1" applyFill="1" applyBorder="1" applyAlignment="1">
      <alignment horizontal="center" vertical="center"/>
    </xf>
    <xf numFmtId="164" fontId="36" fillId="2" borderId="20" xfId="0" applyNumberFormat="1" applyFont="1" applyFill="1" applyBorder="1" applyAlignment="1">
      <alignment horizontal="center" vertical="center"/>
    </xf>
    <xf numFmtId="164" fontId="36" fillId="2" borderId="25" xfId="0" applyNumberFormat="1" applyFont="1" applyFill="1" applyBorder="1" applyAlignment="1">
      <alignment horizontal="center" vertical="center"/>
    </xf>
    <xf numFmtId="1" fontId="48" fillId="2" borderId="29" xfId="0" applyNumberFormat="1" applyFont="1" applyFill="1" applyBorder="1" applyAlignment="1">
      <alignment horizontal="center" vertical="center"/>
    </xf>
    <xf numFmtId="1" fontId="48" fillId="2" borderId="33" xfId="0" applyNumberFormat="1" applyFont="1" applyFill="1" applyBorder="1" applyAlignment="1">
      <alignment horizontal="center" vertical="center"/>
    </xf>
    <xf numFmtId="0" fontId="36" fillId="2" borderId="11" xfId="17" applyFont="1" applyFill="1" applyBorder="1" applyAlignment="1">
      <alignment horizontal="left" vertical="center"/>
    </xf>
    <xf numFmtId="0" fontId="36" fillId="2" borderId="4" xfId="17" applyFont="1" applyFill="1" applyBorder="1" applyAlignment="1">
      <alignment horizontal="left" vertical="center"/>
    </xf>
    <xf numFmtId="0" fontId="36" fillId="2" borderId="15" xfId="17" applyFont="1" applyFill="1" applyBorder="1" applyAlignment="1">
      <alignment horizontal="left" vertical="center"/>
    </xf>
    <xf numFmtId="2" fontId="37" fillId="4" borderId="30" xfId="0" applyNumberFormat="1" applyFont="1" applyFill="1" applyBorder="1" applyAlignment="1">
      <alignment horizontal="center" vertical="center" textRotation="90"/>
    </xf>
    <xf numFmtId="0" fontId="37" fillId="4" borderId="35" xfId="0" applyFont="1" applyFill="1" applyBorder="1" applyAlignment="1">
      <alignment horizontal="center" vertical="center" textRotation="90"/>
    </xf>
    <xf numFmtId="0" fontId="37" fillId="4" borderId="35" xfId="0" applyNumberFormat="1" applyFont="1" applyFill="1" applyBorder="1" applyAlignment="1">
      <alignment horizontal="center" vertical="center" textRotation="90"/>
    </xf>
    <xf numFmtId="0" fontId="37" fillId="4" borderId="31" xfId="0" applyNumberFormat="1" applyFont="1" applyFill="1" applyBorder="1" applyAlignment="1">
      <alignment horizontal="center" vertical="center" textRotation="90"/>
    </xf>
    <xf numFmtId="43" fontId="38" fillId="6" borderId="13" xfId="1" applyNumberFormat="1" applyFont="1" applyFill="1" applyBorder="1" applyAlignment="1">
      <alignment horizontal="center" vertical="center"/>
    </xf>
    <xf numFmtId="43" fontId="38" fillId="6" borderId="6" xfId="1" applyNumberFormat="1" applyFont="1" applyFill="1" applyBorder="1" applyAlignment="1">
      <alignment horizontal="center" vertical="center"/>
    </xf>
    <xf numFmtId="43" fontId="38" fillId="6" borderId="17" xfId="1" applyNumberFormat="1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2" borderId="37" xfId="0" applyFont="1" applyFill="1" applyBorder="1" applyAlignment="1">
      <alignment horizontal="center"/>
    </xf>
    <xf numFmtId="0" fontId="36" fillId="2" borderId="1" xfId="5" applyFont="1" applyFill="1" applyBorder="1"/>
    <xf numFmtId="1" fontId="36" fillId="2" borderId="1" xfId="0" applyNumberFormat="1" applyFont="1" applyFill="1" applyBorder="1" applyAlignment="1">
      <alignment horizontal="center"/>
    </xf>
    <xf numFmtId="2" fontId="36" fillId="2" borderId="10" xfId="0" applyNumberFormat="1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 vertical="center" textRotation="90"/>
    </xf>
    <xf numFmtId="0" fontId="37" fillId="2" borderId="39" xfId="0" applyFont="1" applyFill="1" applyBorder="1" applyAlignment="1">
      <alignment horizontal="center" vertical="center" textRotation="90"/>
    </xf>
    <xf numFmtId="164" fontId="27" fillId="6" borderId="12" xfId="0" applyNumberFormat="1" applyFont="1" applyFill="1" applyBorder="1" applyAlignment="1">
      <alignment horizontal="center" vertical="center"/>
    </xf>
    <xf numFmtId="1" fontId="27" fillId="6" borderId="2" xfId="0" applyNumberFormat="1" applyFont="1" applyFill="1" applyBorder="1" applyAlignment="1">
      <alignment horizontal="center" vertical="center"/>
    </xf>
    <xf numFmtId="1" fontId="38" fillId="6" borderId="40" xfId="0" applyNumberFormat="1" applyFont="1" applyFill="1" applyBorder="1" applyAlignment="1">
      <alignment horizontal="center" vertical="center"/>
    </xf>
    <xf numFmtId="164" fontId="38" fillId="6" borderId="40" xfId="0" applyNumberFormat="1" applyFont="1" applyFill="1" applyBorder="1" applyAlignment="1">
      <alignment horizontal="center" vertical="center"/>
    </xf>
    <xf numFmtId="2" fontId="38" fillId="2" borderId="41" xfId="0" applyNumberFormat="1" applyFont="1" applyFill="1" applyBorder="1" applyAlignment="1">
      <alignment horizontal="center" vertical="center"/>
    </xf>
    <xf numFmtId="164" fontId="36" fillId="2" borderId="42" xfId="0" applyNumberFormat="1" applyFont="1" applyFill="1" applyBorder="1" applyAlignment="1">
      <alignment horizontal="center" vertical="center"/>
    </xf>
    <xf numFmtId="1" fontId="36" fillId="2" borderId="40" xfId="0" applyNumberFormat="1" applyFont="1" applyFill="1" applyBorder="1" applyAlignment="1">
      <alignment horizontal="center" vertical="center"/>
    </xf>
    <xf numFmtId="164" fontId="36" fillId="2" borderId="40" xfId="0" applyNumberFormat="1" applyFont="1" applyFill="1" applyBorder="1" applyAlignment="1">
      <alignment horizontal="center" vertical="center"/>
    </xf>
    <xf numFmtId="1" fontId="36" fillId="2" borderId="43" xfId="0" applyNumberFormat="1" applyFont="1" applyFill="1" applyBorder="1" applyAlignment="1">
      <alignment horizontal="center" vertical="center"/>
    </xf>
    <xf numFmtId="2" fontId="36" fillId="2" borderId="41" xfId="0" applyNumberFormat="1" applyFont="1" applyFill="1" applyBorder="1" applyAlignment="1">
      <alignment horizontal="center" vertical="center"/>
    </xf>
    <xf numFmtId="1" fontId="36" fillId="2" borderId="44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164" fontId="38" fillId="6" borderId="12" xfId="0" applyNumberFormat="1" applyFont="1" applyFill="1" applyBorder="1" applyAlignment="1">
      <alignment horizontal="center" vertical="center"/>
    </xf>
    <xf numFmtId="2" fontId="38" fillId="2" borderId="20" xfId="0" applyNumberFormat="1" applyFont="1" applyFill="1" applyBorder="1" applyAlignment="1">
      <alignment horizontal="center" vertical="center"/>
    </xf>
    <xf numFmtId="1" fontId="38" fillId="2" borderId="1" xfId="0" applyNumberFormat="1" applyFont="1" applyFill="1" applyBorder="1" applyAlignment="1">
      <alignment horizontal="center" vertical="center"/>
    </xf>
    <xf numFmtId="2" fontId="42" fillId="2" borderId="32" xfId="0" applyNumberFormat="1" applyFont="1" applyFill="1" applyBorder="1" applyAlignment="1">
      <alignment horizontal="center"/>
    </xf>
    <xf numFmtId="1" fontId="38" fillId="2" borderId="10" xfId="0" applyNumberFormat="1" applyFont="1" applyFill="1" applyBorder="1" applyAlignment="1">
      <alignment horizontal="center"/>
    </xf>
    <xf numFmtId="0" fontId="36" fillId="2" borderId="20" xfId="13" applyFont="1" applyFill="1" applyBorder="1"/>
    <xf numFmtId="0" fontId="36" fillId="2" borderId="21" xfId="13" applyFont="1" applyFill="1" applyBorder="1"/>
    <xf numFmtId="0" fontId="36" fillId="2" borderId="21" xfId="5" applyFont="1" applyFill="1" applyBorder="1"/>
    <xf numFmtId="0" fontId="36" fillId="2" borderId="25" xfId="13" applyFont="1" applyFill="1" applyBorder="1"/>
    <xf numFmtId="164" fontId="29" fillId="5" borderId="25" xfId="0" applyNumberFormat="1" applyFont="1" applyFill="1" applyBorder="1" applyAlignment="1">
      <alignment horizontal="center" vertical="center"/>
    </xf>
    <xf numFmtId="164" fontId="29" fillId="5" borderId="17" xfId="0" applyNumberFormat="1" applyFont="1" applyFill="1" applyBorder="1" applyAlignment="1">
      <alignment horizontal="center" vertical="center"/>
    </xf>
    <xf numFmtId="2" fontId="29" fillId="5" borderId="17" xfId="0" applyNumberFormat="1" applyFont="1" applyFill="1" applyBorder="1" applyAlignment="1">
      <alignment horizontal="center" vertical="center"/>
    </xf>
    <xf numFmtId="2" fontId="27" fillId="6" borderId="17" xfId="0" applyNumberFormat="1" applyFont="1" applyFill="1" applyBorder="1" applyAlignment="1">
      <alignment horizontal="center" vertical="center"/>
    </xf>
    <xf numFmtId="0" fontId="29" fillId="2" borderId="46" xfId="12" applyFont="1" applyFill="1" applyBorder="1" applyAlignment="1">
      <alignment vertical="center"/>
    </xf>
    <xf numFmtId="1" fontId="29" fillId="2" borderId="47" xfId="0" applyNumberFormat="1" applyFont="1" applyFill="1" applyBorder="1" applyAlignment="1">
      <alignment horizontal="center" vertical="center"/>
    </xf>
    <xf numFmtId="1" fontId="29" fillId="2" borderId="46" xfId="0" applyNumberFormat="1" applyFont="1" applyFill="1" applyBorder="1" applyAlignment="1">
      <alignment horizontal="center" vertical="center"/>
    </xf>
    <xf numFmtId="2" fontId="29" fillId="2" borderId="48" xfId="0" applyNumberFormat="1" applyFont="1" applyFill="1" applyBorder="1" applyAlignment="1">
      <alignment horizontal="center" vertical="center"/>
    </xf>
    <xf numFmtId="164" fontId="29" fillId="2" borderId="49" xfId="0" applyNumberFormat="1" applyFont="1" applyFill="1" applyBorder="1" applyAlignment="1">
      <alignment horizontal="center" vertical="center"/>
    </xf>
    <xf numFmtId="164" fontId="28" fillId="2" borderId="28" xfId="0" applyNumberFormat="1" applyFont="1" applyFill="1" applyBorder="1" applyAlignment="1">
      <alignment horizontal="center" vertical="center"/>
    </xf>
    <xf numFmtId="1" fontId="29" fillId="2" borderId="49" xfId="0" applyNumberFormat="1" applyFont="1" applyFill="1" applyBorder="1" applyAlignment="1">
      <alignment horizontal="center" vertical="center"/>
    </xf>
    <xf numFmtId="0" fontId="29" fillId="2" borderId="25" xfId="12" applyFont="1" applyFill="1" applyBorder="1" applyAlignment="1">
      <alignment vertical="center"/>
    </xf>
    <xf numFmtId="0" fontId="29" fillId="2" borderId="50" xfId="12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164" fontId="29" fillId="5" borderId="50" xfId="0" applyNumberFormat="1" applyFont="1" applyFill="1" applyBorder="1" applyAlignment="1">
      <alignment horizontal="center" vertical="center"/>
    </xf>
    <xf numFmtId="164" fontId="29" fillId="5" borderId="47" xfId="0" applyNumberFormat="1" applyFont="1" applyFill="1" applyBorder="1" applyAlignment="1">
      <alignment horizontal="center" vertical="center"/>
    </xf>
    <xf numFmtId="2" fontId="29" fillId="5" borderId="47" xfId="0" applyNumberFormat="1" applyFont="1" applyFill="1" applyBorder="1" applyAlignment="1">
      <alignment horizontal="center" vertical="center"/>
    </xf>
    <xf numFmtId="0" fontId="36" fillId="2" borderId="18" xfId="0" applyNumberFormat="1" applyFont="1" applyFill="1" applyBorder="1" applyAlignment="1">
      <alignment horizontal="center" vertical="center" textRotation="90"/>
    </xf>
    <xf numFmtId="0" fontId="36" fillId="2" borderId="34" xfId="0" applyNumberFormat="1" applyFont="1" applyFill="1" applyBorder="1" applyAlignment="1">
      <alignment horizontal="center" vertical="center" textRotation="90"/>
    </xf>
    <xf numFmtId="2" fontId="36" fillId="2" borderId="34" xfId="0" applyNumberFormat="1" applyFont="1" applyFill="1" applyBorder="1" applyAlignment="1">
      <alignment horizontal="center" vertical="center" textRotation="90"/>
    </xf>
    <xf numFmtId="0" fontId="36" fillId="2" borderId="9" xfId="0" applyNumberFormat="1" applyFont="1" applyFill="1" applyBorder="1" applyAlignment="1">
      <alignment horizontal="center" vertical="center" textRotation="90"/>
    </xf>
    <xf numFmtId="0" fontId="38" fillId="2" borderId="18" xfId="0" applyNumberFormat="1" applyFont="1" applyFill="1" applyBorder="1" applyAlignment="1">
      <alignment horizontal="center" vertical="center" textRotation="90"/>
    </xf>
    <xf numFmtId="0" fontId="38" fillId="2" borderId="22" xfId="0" applyNumberFormat="1" applyFont="1" applyFill="1" applyBorder="1" applyAlignment="1">
      <alignment horizontal="center" vertical="center" textRotation="90"/>
    </xf>
    <xf numFmtId="0" fontId="36" fillId="2" borderId="9" xfId="0" applyFont="1" applyFill="1" applyBorder="1" applyAlignment="1">
      <alignment horizontal="center" vertical="center" textRotation="90"/>
    </xf>
    <xf numFmtId="0" fontId="38" fillId="2" borderId="18" xfId="0" applyFont="1" applyFill="1" applyBorder="1" applyAlignment="1">
      <alignment horizontal="center" vertical="center" textRotation="90"/>
    </xf>
    <xf numFmtId="0" fontId="38" fillId="2" borderId="22" xfId="0" applyFont="1" applyFill="1" applyBorder="1" applyAlignment="1">
      <alignment horizontal="center" vertical="center" textRotation="90"/>
    </xf>
    <xf numFmtId="0" fontId="36" fillId="2" borderId="51" xfId="0" applyFont="1" applyFill="1" applyBorder="1" applyAlignment="1">
      <alignment horizontal="center" vertical="center" textRotation="90"/>
    </xf>
    <xf numFmtId="0" fontId="36" fillId="2" borderId="7" xfId="0" applyFont="1" applyFill="1" applyBorder="1" applyAlignment="1">
      <alignment horizontal="center" vertical="center" textRotation="90"/>
    </xf>
    <xf numFmtId="0" fontId="29" fillId="2" borderId="12" xfId="12" applyFont="1" applyFill="1" applyBorder="1" applyAlignment="1">
      <alignment vertical="center"/>
    </xf>
    <xf numFmtId="0" fontId="29" fillId="2" borderId="5" xfId="12" applyFont="1" applyFill="1" applyBorder="1" applyAlignment="1">
      <alignment vertical="center"/>
    </xf>
    <xf numFmtId="0" fontId="29" fillId="2" borderId="16" xfId="12" applyFont="1" applyFill="1" applyBorder="1" applyAlignment="1">
      <alignment vertical="center"/>
    </xf>
    <xf numFmtId="0" fontId="29" fillId="2" borderId="1" xfId="12" applyFont="1" applyFill="1" applyBorder="1" applyAlignment="1">
      <alignment vertical="center"/>
    </xf>
    <xf numFmtId="0" fontId="29" fillId="2" borderId="2" xfId="12" applyFont="1" applyFill="1" applyBorder="1" applyAlignment="1">
      <alignment vertical="center"/>
    </xf>
    <xf numFmtId="0" fontId="29" fillId="2" borderId="26" xfId="12" applyFont="1" applyFill="1" applyBorder="1" applyAlignment="1">
      <alignment vertical="center"/>
    </xf>
    <xf numFmtId="164" fontId="43" fillId="2" borderId="29" xfId="0" applyNumberFormat="1" applyFont="1" applyFill="1" applyBorder="1" applyAlignment="1">
      <alignment horizontal="center" vertical="center"/>
    </xf>
    <xf numFmtId="164" fontId="43" fillId="2" borderId="33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64" fontId="29" fillId="2" borderId="14" xfId="0" applyNumberFormat="1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" fontId="27" fillId="2" borderId="14" xfId="0" applyNumberFormat="1" applyFont="1" applyFill="1" applyBorder="1" applyAlignment="1">
      <alignment horizontal="center" vertical="center"/>
    </xf>
    <xf numFmtId="0" fontId="29" fillId="2" borderId="48" xfId="12" applyFont="1" applyFill="1" applyBorder="1" applyAlignment="1">
      <alignment vertical="center"/>
    </xf>
    <xf numFmtId="0" fontId="29" fillId="2" borderId="52" xfId="12" applyFont="1" applyFill="1" applyBorder="1" applyAlignment="1">
      <alignment vertical="center"/>
    </xf>
    <xf numFmtId="164" fontId="27" fillId="6" borderId="48" xfId="0" applyNumberFormat="1" applyFont="1" applyFill="1" applyBorder="1" applyAlignment="1">
      <alignment horizontal="center" vertical="center"/>
    </xf>
    <xf numFmtId="1" fontId="27" fillId="6" borderId="47" xfId="0" applyNumberFormat="1" applyFont="1" applyFill="1" applyBorder="1" applyAlignment="1">
      <alignment horizontal="center" vertical="center"/>
    </xf>
    <xf numFmtId="164" fontId="29" fillId="2" borderId="47" xfId="0" applyNumberFormat="1" applyFont="1" applyFill="1" applyBorder="1" applyAlignment="1">
      <alignment horizontal="center" vertical="center"/>
    </xf>
    <xf numFmtId="164" fontId="27" fillId="6" borderId="47" xfId="0" applyNumberFormat="1" applyFont="1" applyFill="1" applyBorder="1" applyAlignment="1">
      <alignment horizontal="center" vertical="center"/>
    </xf>
    <xf numFmtId="1" fontId="27" fillId="6" borderId="26" xfId="0" applyNumberFormat="1" applyFont="1" applyFill="1" applyBorder="1" applyAlignment="1">
      <alignment horizontal="center" vertical="center"/>
    </xf>
    <xf numFmtId="2" fontId="27" fillId="2" borderId="50" xfId="0" applyNumberFormat="1" applyFont="1" applyFill="1" applyBorder="1" applyAlignment="1">
      <alignment horizontal="center" vertical="center"/>
    </xf>
    <xf numFmtId="1" fontId="27" fillId="2" borderId="52" xfId="0" applyNumberFormat="1" applyFont="1" applyFill="1" applyBorder="1" applyAlignment="1">
      <alignment horizontal="center" vertical="center"/>
    </xf>
    <xf numFmtId="2" fontId="27" fillId="2" borderId="16" xfId="0" applyNumberFormat="1" applyFont="1" applyFill="1" applyBorder="1" applyAlignment="1">
      <alignment horizontal="center" vertical="center"/>
    </xf>
    <xf numFmtId="2" fontId="27" fillId="6" borderId="48" xfId="0" applyNumberFormat="1" applyFont="1" applyFill="1" applyBorder="1" applyAlignment="1">
      <alignment horizontal="center" vertical="center"/>
    </xf>
    <xf numFmtId="1" fontId="27" fillId="6" borderId="46" xfId="0" applyNumberFormat="1" applyFont="1" applyFill="1" applyBorder="1" applyAlignment="1">
      <alignment horizontal="center" vertical="center"/>
    </xf>
    <xf numFmtId="1" fontId="27" fillId="6" borderId="1" xfId="0" applyNumberFormat="1" applyFont="1" applyFill="1" applyBorder="1" applyAlignment="1">
      <alignment horizontal="center" vertical="center"/>
    </xf>
    <xf numFmtId="2" fontId="27" fillId="2" borderId="12" xfId="0" applyNumberFormat="1" applyFont="1" applyFill="1" applyBorder="1" applyAlignment="1">
      <alignment horizontal="center" vertical="center"/>
    </xf>
    <xf numFmtId="2" fontId="29" fillId="2" borderId="47" xfId="0" applyNumberFormat="1" applyFont="1" applyFill="1" applyBorder="1" applyAlignment="1">
      <alignment horizontal="center" vertical="center"/>
    </xf>
    <xf numFmtId="2" fontId="29" fillId="2" borderId="17" xfId="0" applyNumberFormat="1" applyFont="1" applyFill="1" applyBorder="1" applyAlignment="1">
      <alignment horizontal="center" vertical="center"/>
    </xf>
    <xf numFmtId="2" fontId="29" fillId="2" borderId="50" xfId="0" applyNumberFormat="1" applyFont="1" applyFill="1" applyBorder="1" applyAlignment="1">
      <alignment horizontal="center" vertical="center"/>
    </xf>
    <xf numFmtId="1" fontId="29" fillId="2" borderId="52" xfId="0" applyNumberFormat="1" applyFont="1" applyFill="1" applyBorder="1" applyAlignment="1">
      <alignment horizontal="center" vertical="center"/>
    </xf>
    <xf numFmtId="164" fontId="29" fillId="2" borderId="28" xfId="0" applyNumberFormat="1" applyFont="1" applyFill="1" applyBorder="1" applyAlignment="1">
      <alignment horizontal="center" vertical="center"/>
    </xf>
    <xf numFmtId="164" fontId="29" fillId="2" borderId="53" xfId="0" applyNumberFormat="1" applyFont="1" applyFill="1" applyBorder="1" applyAlignment="1">
      <alignment horizontal="center" vertical="center"/>
    </xf>
    <xf numFmtId="164" fontId="29" fillId="2" borderId="54" xfId="0" applyNumberFormat="1" applyFont="1" applyFill="1" applyBorder="1" applyAlignment="1">
      <alignment horizontal="center" vertical="center"/>
    </xf>
    <xf numFmtId="164" fontId="29" fillId="2" borderId="55" xfId="0" applyNumberFormat="1" applyFont="1" applyFill="1" applyBorder="1" applyAlignment="1">
      <alignment horizontal="center" vertical="center"/>
    </xf>
    <xf numFmtId="164" fontId="43" fillId="2" borderId="56" xfId="0" applyNumberFormat="1" applyFont="1" applyFill="1" applyBorder="1" applyAlignment="1">
      <alignment horizontal="center" vertical="center"/>
    </xf>
    <xf numFmtId="166" fontId="28" fillId="2" borderId="53" xfId="0" applyNumberFormat="1" applyFont="1" applyFill="1" applyBorder="1" applyAlignment="1">
      <alignment horizontal="center" vertical="center"/>
    </xf>
    <xf numFmtId="166" fontId="28" fillId="2" borderId="54" xfId="0" applyNumberFormat="1" applyFont="1" applyFill="1" applyBorder="1" applyAlignment="1">
      <alignment horizontal="center" vertical="center"/>
    </xf>
    <xf numFmtId="164" fontId="28" fillId="2" borderId="54" xfId="0" applyNumberFormat="1" applyFont="1" applyFill="1" applyBorder="1" applyAlignment="1">
      <alignment horizontal="center" vertical="center"/>
    </xf>
    <xf numFmtId="164" fontId="28" fillId="2" borderId="55" xfId="0" applyNumberFormat="1" applyFont="1" applyFill="1" applyBorder="1" applyAlignment="1">
      <alignment horizontal="center" vertical="center"/>
    </xf>
    <xf numFmtId="1" fontId="27" fillId="2" borderId="28" xfId="0" applyNumberFormat="1" applyFont="1" applyFill="1" applyBorder="1" applyAlignment="1">
      <alignment horizontal="center" vertical="center"/>
    </xf>
    <xf numFmtId="1" fontId="29" fillId="2" borderId="53" xfId="0" applyNumberFormat="1" applyFont="1" applyFill="1" applyBorder="1" applyAlignment="1">
      <alignment horizontal="center" vertical="center"/>
    </xf>
    <xf numFmtId="1" fontId="29" fillId="2" borderId="54" xfId="0" applyNumberFormat="1" applyFont="1" applyFill="1" applyBorder="1" applyAlignment="1">
      <alignment horizontal="center" vertical="center"/>
    </xf>
    <xf numFmtId="1" fontId="29" fillId="2" borderId="55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2" fontId="29" fillId="2" borderId="25" xfId="0" applyNumberFormat="1" applyFont="1" applyFill="1" applyBorder="1" applyAlignment="1">
      <alignment horizontal="center" vertical="center"/>
    </xf>
    <xf numFmtId="2" fontId="29" fillId="2" borderId="20" xfId="0" applyNumberFormat="1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2" fontId="36" fillId="4" borderId="34" xfId="0" applyNumberFormat="1" applyFont="1" applyFill="1" applyBorder="1" applyAlignment="1">
      <alignment horizontal="center" vertical="center" textRotation="90"/>
    </xf>
    <xf numFmtId="0" fontId="36" fillId="4" borderId="9" xfId="0" applyNumberFormat="1" applyFont="1" applyFill="1" applyBorder="1" applyAlignment="1">
      <alignment horizontal="center" vertical="center" textRotation="90"/>
    </xf>
    <xf numFmtId="0" fontId="36" fillId="4" borderId="18" xfId="0" applyNumberFormat="1" applyFont="1" applyFill="1" applyBorder="1" applyAlignment="1">
      <alignment horizontal="center" vertical="center" textRotation="90"/>
    </xf>
    <xf numFmtId="0" fontId="36" fillId="4" borderId="34" xfId="0" applyNumberFormat="1" applyFont="1" applyFill="1" applyBorder="1" applyAlignment="1">
      <alignment horizontal="center" vertical="center" textRotation="90"/>
    </xf>
    <xf numFmtId="0" fontId="36" fillId="4" borderId="9" xfId="0" applyFont="1" applyFill="1" applyBorder="1" applyAlignment="1">
      <alignment horizontal="center" vertical="center" textRotation="90"/>
    </xf>
    <xf numFmtId="164" fontId="29" fillId="4" borderId="6" xfId="0" applyNumberFormat="1" applyFont="1" applyFill="1" applyBorder="1" applyAlignment="1">
      <alignment horizontal="center" vertical="center"/>
    </xf>
    <xf numFmtId="1" fontId="29" fillId="4" borderId="4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>
      <alignment horizontal="center" vertical="center"/>
    </xf>
    <xf numFmtId="1" fontId="27" fillId="4" borderId="4" xfId="0" applyNumberFormat="1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/>
    </xf>
    <xf numFmtId="0" fontId="11" fillId="2" borderId="20" xfId="15" applyFont="1" applyFill="1" applyBorder="1"/>
    <xf numFmtId="0" fontId="11" fillId="2" borderId="21" xfId="15" applyFont="1" applyFill="1" applyBorder="1"/>
    <xf numFmtId="0" fontId="11" fillId="2" borderId="25" xfId="15" applyFont="1" applyFill="1" applyBorder="1"/>
    <xf numFmtId="164" fontId="43" fillId="2" borderId="53" xfId="0" applyNumberFormat="1" applyFont="1" applyFill="1" applyBorder="1" applyAlignment="1">
      <alignment horizontal="center" vertical="center"/>
    </xf>
    <xf numFmtId="164" fontId="43" fillId="2" borderId="54" xfId="0" applyNumberFormat="1" applyFont="1" applyFill="1" applyBorder="1" applyAlignment="1">
      <alignment horizontal="center" vertical="center"/>
    </xf>
    <xf numFmtId="1" fontId="27" fillId="2" borderId="53" xfId="0" applyNumberFormat="1" applyFont="1" applyFill="1" applyBorder="1" applyAlignment="1">
      <alignment horizontal="center" vertical="center"/>
    </xf>
    <xf numFmtId="1" fontId="27" fillId="2" borderId="54" xfId="0" applyNumberFormat="1" applyFont="1" applyFill="1" applyBorder="1" applyAlignment="1">
      <alignment horizontal="center" vertical="center"/>
    </xf>
    <xf numFmtId="2" fontId="37" fillId="4" borderId="35" xfId="0" applyNumberFormat="1" applyFont="1" applyFill="1" applyBorder="1" applyAlignment="1">
      <alignment horizontal="center" vertical="center" textRotation="90"/>
    </xf>
    <xf numFmtId="0" fontId="37" fillId="4" borderId="31" xfId="0" applyFont="1" applyFill="1" applyBorder="1" applyAlignment="1">
      <alignment horizontal="center" vertical="center" textRotation="90"/>
    </xf>
    <xf numFmtId="164" fontId="36" fillId="4" borderId="13" xfId="0" applyNumberFormat="1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/>
    </xf>
    <xf numFmtId="164" fontId="36" fillId="4" borderId="6" xfId="0" applyNumberFormat="1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/>
    </xf>
    <xf numFmtId="164" fontId="38" fillId="4" borderId="6" xfId="0" applyNumberFormat="1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/>
    </xf>
    <xf numFmtId="0" fontId="50" fillId="4" borderId="36" xfId="0" applyNumberFormat="1" applyFont="1" applyFill="1" applyBorder="1" applyAlignment="1">
      <alignment horizontal="center" vertical="center" textRotation="90"/>
    </xf>
    <xf numFmtId="0" fontId="50" fillId="4" borderId="37" xfId="0" applyNumberFormat="1" applyFont="1" applyFill="1" applyBorder="1" applyAlignment="1">
      <alignment horizontal="center" vertical="center" textRotation="90"/>
    </xf>
    <xf numFmtId="164" fontId="36" fillId="4" borderId="12" xfId="0" applyNumberFormat="1" applyFont="1" applyFill="1" applyBorder="1" applyAlignment="1">
      <alignment horizontal="center" vertical="center"/>
    </xf>
    <xf numFmtId="1" fontId="36" fillId="4" borderId="13" xfId="0" applyNumberFormat="1" applyFont="1" applyFill="1" applyBorder="1" applyAlignment="1">
      <alignment horizontal="center" vertical="center"/>
    </xf>
    <xf numFmtId="164" fontId="36" fillId="4" borderId="5" xfId="0" applyNumberFormat="1" applyFont="1" applyFill="1" applyBorder="1" applyAlignment="1">
      <alignment horizontal="center" vertical="center"/>
    </xf>
    <xf numFmtId="1" fontId="36" fillId="4" borderId="6" xfId="0" applyNumberFormat="1" applyFont="1" applyFill="1" applyBorder="1" applyAlignment="1">
      <alignment horizontal="center" vertical="center"/>
    </xf>
    <xf numFmtId="164" fontId="38" fillId="4" borderId="5" xfId="0" applyNumberFormat="1" applyFont="1" applyFill="1" applyBorder="1" applyAlignment="1">
      <alignment horizontal="center" vertical="center"/>
    </xf>
    <xf numFmtId="1" fontId="38" fillId="4" borderId="6" xfId="0" applyNumberFormat="1" applyFont="1" applyFill="1" applyBorder="1" applyAlignment="1">
      <alignment horizontal="center" vertical="center"/>
    </xf>
    <xf numFmtId="2" fontId="37" fillId="4" borderId="29" xfId="0" applyNumberFormat="1" applyFont="1" applyFill="1" applyBorder="1" applyAlignment="1">
      <alignment horizontal="center"/>
    </xf>
    <xf numFmtId="1" fontId="36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164" fontId="38" fillId="4" borderId="17" xfId="0" applyNumberFormat="1" applyFont="1" applyFill="1" applyBorder="1" applyAlignment="1">
      <alignment horizontal="center" vertical="center"/>
    </xf>
    <xf numFmtId="0" fontId="38" fillId="4" borderId="15" xfId="0" applyFont="1" applyFill="1" applyBorder="1" applyAlignment="1">
      <alignment horizontal="center"/>
    </xf>
    <xf numFmtId="1" fontId="36" fillId="4" borderId="4" xfId="0" applyNumberFormat="1" applyFont="1" applyFill="1" applyBorder="1" applyAlignment="1">
      <alignment horizontal="center" vertical="center"/>
    </xf>
    <xf numFmtId="1" fontId="38" fillId="4" borderId="4" xfId="0" applyNumberFormat="1" applyFont="1" applyFill="1" applyBorder="1" applyAlignment="1">
      <alignment horizontal="center" vertical="center"/>
    </xf>
    <xf numFmtId="164" fontId="36" fillId="4" borderId="17" xfId="0" applyNumberFormat="1" applyFont="1" applyFill="1" applyBorder="1" applyAlignment="1">
      <alignment horizontal="center" vertical="center"/>
    </xf>
    <xf numFmtId="1" fontId="36" fillId="4" borderId="15" xfId="0" applyNumberFormat="1" applyFont="1" applyFill="1" applyBorder="1" applyAlignment="1">
      <alignment horizontal="center" vertical="center"/>
    </xf>
    <xf numFmtId="2" fontId="37" fillId="4" borderId="33" xfId="0" applyNumberFormat="1" applyFont="1" applyFill="1" applyBorder="1" applyAlignment="1">
      <alignment horizontal="center"/>
    </xf>
    <xf numFmtId="1" fontId="36" fillId="4" borderId="14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 textRotation="90"/>
    </xf>
    <xf numFmtId="0" fontId="38" fillId="4" borderId="22" xfId="0" applyFont="1" applyFill="1" applyBorder="1" applyAlignment="1">
      <alignment horizontal="center" vertical="center" textRotation="90"/>
    </xf>
    <xf numFmtId="2" fontId="29" fillId="4" borderId="12" xfId="0" applyNumberFormat="1" applyFont="1" applyFill="1" applyBorder="1" applyAlignment="1">
      <alignment horizontal="center" vertical="center"/>
    </xf>
    <xf numFmtId="1" fontId="29" fillId="4" borderId="11" xfId="0" applyNumberFormat="1" applyFont="1" applyFill="1" applyBorder="1" applyAlignment="1">
      <alignment horizontal="center" vertical="center"/>
    </xf>
    <xf numFmtId="2" fontId="27" fillId="4" borderId="5" xfId="0" applyNumberFormat="1" applyFont="1" applyFill="1" applyBorder="1" applyAlignment="1">
      <alignment horizontal="center" vertical="center"/>
    </xf>
    <xf numFmtId="2" fontId="29" fillId="4" borderId="5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164" fontId="28" fillId="4" borderId="32" xfId="0" applyNumberFormat="1" applyFont="1" applyFill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164" fontId="28" fillId="4" borderId="29" xfId="0" applyNumberFormat="1" applyFont="1" applyFill="1" applyBorder="1" applyAlignment="1">
      <alignment horizontal="center" vertical="center"/>
    </xf>
    <xf numFmtId="1" fontId="29" fillId="4" borderId="3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164" fontId="29" fillId="4" borderId="13" xfId="0" applyNumberFormat="1" applyFont="1" applyFill="1" applyBorder="1" applyAlignment="1">
      <alignment horizontal="center" vertical="center"/>
    </xf>
    <xf numFmtId="1" fontId="29" fillId="4" borderId="13" xfId="0" applyNumberFormat="1" applyFont="1" applyFill="1" applyBorder="1" applyAlignment="1">
      <alignment horizontal="center" vertical="center"/>
    </xf>
    <xf numFmtId="1" fontId="29" fillId="4" borderId="6" xfId="0" applyNumberFormat="1" applyFont="1" applyFill="1" applyBorder="1" applyAlignment="1">
      <alignment horizontal="center" vertical="center"/>
    </xf>
    <xf numFmtId="1" fontId="27" fillId="4" borderId="6" xfId="0" applyNumberFormat="1" applyFont="1" applyFill="1" applyBorder="1" applyAlignment="1">
      <alignment horizontal="center" vertical="center"/>
    </xf>
    <xf numFmtId="164" fontId="27" fillId="4" borderId="17" xfId="0" applyNumberFormat="1" applyFont="1" applyFill="1" applyBorder="1" applyAlignment="1">
      <alignment horizontal="center" vertical="center"/>
    </xf>
    <xf numFmtId="1" fontId="27" fillId="4" borderId="17" xfId="0" applyNumberFormat="1" applyFont="1" applyFill="1" applyBorder="1" applyAlignment="1">
      <alignment horizontal="center" vertical="center"/>
    </xf>
    <xf numFmtId="164" fontId="28" fillId="4" borderId="54" xfId="0" applyNumberFormat="1" applyFont="1" applyFill="1" applyBorder="1" applyAlignment="1">
      <alignment horizontal="center" vertical="center"/>
    </xf>
    <xf numFmtId="1" fontId="29" fillId="4" borderId="54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164" fontId="27" fillId="4" borderId="16" xfId="0" applyNumberFormat="1" applyFont="1" applyFill="1" applyBorder="1" applyAlignment="1">
      <alignment horizontal="center" vertical="center"/>
    </xf>
    <xf numFmtId="2" fontId="29" fillId="4" borderId="16" xfId="0" applyNumberFormat="1" applyFont="1" applyFill="1" applyBorder="1" applyAlignment="1">
      <alignment horizontal="center" vertical="center"/>
    </xf>
    <xf numFmtId="1" fontId="29" fillId="4" borderId="15" xfId="0" applyNumberFormat="1" applyFont="1" applyFill="1" applyBorder="1" applyAlignment="1">
      <alignment horizontal="center" vertical="center"/>
    </xf>
    <xf numFmtId="164" fontId="28" fillId="4" borderId="55" xfId="0" applyNumberFormat="1" applyFont="1" applyFill="1" applyBorder="1" applyAlignment="1">
      <alignment horizontal="center" vertical="center"/>
    </xf>
    <xf numFmtId="1" fontId="29" fillId="4" borderId="55" xfId="0" applyNumberFormat="1" applyFont="1" applyFill="1" applyBorder="1" applyAlignment="1">
      <alignment horizontal="center" vertical="center"/>
    </xf>
    <xf numFmtId="164" fontId="36" fillId="5" borderId="25" xfId="0" applyNumberFormat="1" applyFont="1" applyFill="1" applyBorder="1" applyAlignment="1">
      <alignment horizontal="center" vertical="center"/>
    </xf>
    <xf numFmtId="1" fontId="38" fillId="2" borderId="17" xfId="0" applyNumberFormat="1" applyFont="1" applyFill="1" applyBorder="1" applyAlignment="1">
      <alignment horizontal="center" vertical="center"/>
    </xf>
    <xf numFmtId="164" fontId="36" fillId="5" borderId="17" xfId="0" applyNumberFormat="1" applyFont="1" applyFill="1" applyBorder="1" applyAlignment="1">
      <alignment horizontal="center" vertical="center"/>
    </xf>
    <xf numFmtId="1" fontId="38" fillId="2" borderId="15" xfId="0" applyNumberFormat="1" applyFont="1" applyFill="1" applyBorder="1" applyAlignment="1">
      <alignment horizontal="center" vertical="center"/>
    </xf>
    <xf numFmtId="2" fontId="36" fillId="5" borderId="16" xfId="0" applyNumberFormat="1" applyFont="1" applyFill="1" applyBorder="1" applyAlignment="1">
      <alignment horizontal="center" vertical="center"/>
    </xf>
    <xf numFmtId="1" fontId="38" fillId="2" borderId="11" xfId="0" applyNumberFormat="1" applyFont="1" applyFill="1" applyBorder="1" applyAlignment="1">
      <alignment horizontal="center" vertical="center"/>
    </xf>
    <xf numFmtId="2" fontId="38" fillId="2" borderId="16" xfId="0" applyNumberFormat="1" applyFont="1" applyFill="1" applyBorder="1" applyAlignment="1">
      <alignment horizontal="center" vertical="center"/>
    </xf>
    <xf numFmtId="164" fontId="42" fillId="2" borderId="3" xfId="0" applyNumberFormat="1" applyFont="1" applyFill="1" applyBorder="1" applyAlignment="1">
      <alignment horizontal="center" vertical="center"/>
    </xf>
    <xf numFmtId="1" fontId="38" fillId="2" borderId="29" xfId="0" applyNumberFormat="1" applyFont="1" applyFill="1" applyBorder="1" applyAlignment="1">
      <alignment horizontal="center" vertical="center"/>
    </xf>
    <xf numFmtId="164" fontId="42" fillId="2" borderId="14" xfId="0" applyNumberFormat="1" applyFont="1" applyFill="1" applyBorder="1" applyAlignment="1">
      <alignment horizontal="center" vertical="center"/>
    </xf>
    <xf numFmtId="1" fontId="38" fillId="2" borderId="33" xfId="0" applyNumberFormat="1" applyFont="1" applyFill="1" applyBorder="1" applyAlignment="1">
      <alignment horizontal="center" vertical="center"/>
    </xf>
    <xf numFmtId="2" fontId="37" fillId="2" borderId="18" xfId="0" applyNumberFormat="1" applyFont="1" applyFill="1" applyBorder="1" applyAlignment="1">
      <alignment horizontal="center" vertical="center" textRotation="90"/>
    </xf>
    <xf numFmtId="0" fontId="37" fillId="2" borderId="34" xfId="0" applyFont="1" applyFill="1" applyBorder="1" applyAlignment="1">
      <alignment horizontal="center" vertical="center" textRotation="90"/>
    </xf>
    <xf numFmtId="0" fontId="37" fillId="2" borderId="34" xfId="0" applyNumberFormat="1" applyFont="1" applyFill="1" applyBorder="1" applyAlignment="1">
      <alignment horizontal="center" vertical="center" textRotation="90"/>
    </xf>
    <xf numFmtId="0" fontId="37" fillId="2" borderId="9" xfId="0" applyNumberFormat="1" applyFont="1" applyFill="1" applyBorder="1" applyAlignment="1">
      <alignment horizontal="center" vertical="center" textRotation="90"/>
    </xf>
    <xf numFmtId="0" fontId="42" fillId="2" borderId="18" xfId="0" applyNumberFormat="1" applyFont="1" applyFill="1" applyBorder="1" applyAlignment="1">
      <alignment horizontal="center" vertical="center" textRotation="90"/>
    </xf>
    <xf numFmtId="0" fontId="42" fillId="2" borderId="22" xfId="0" applyNumberFormat="1" applyFont="1" applyFill="1" applyBorder="1" applyAlignment="1">
      <alignment horizontal="center" vertical="center" textRotation="90"/>
    </xf>
    <xf numFmtId="2" fontId="37" fillId="2" borderId="8" xfId="0" applyNumberFormat="1" applyFont="1" applyFill="1" applyBorder="1" applyAlignment="1">
      <alignment horizontal="center" vertical="center" textRotation="90"/>
    </xf>
    <xf numFmtId="0" fontId="37" fillId="2" borderId="9" xfId="0" applyFont="1" applyFill="1" applyBorder="1" applyAlignment="1">
      <alignment horizontal="center" vertical="center" textRotation="90"/>
    </xf>
    <xf numFmtId="0" fontId="42" fillId="2" borderId="18" xfId="0" applyFont="1" applyFill="1" applyBorder="1" applyAlignment="1">
      <alignment horizontal="center" vertical="center" textRotation="90"/>
    </xf>
    <xf numFmtId="0" fontId="42" fillId="2" borderId="9" xfId="0" applyFont="1" applyFill="1" applyBorder="1" applyAlignment="1">
      <alignment horizontal="center" vertical="center" textRotation="90"/>
    </xf>
    <xf numFmtId="0" fontId="37" fillId="2" borderId="18" xfId="0" applyFont="1" applyFill="1" applyBorder="1" applyAlignment="1">
      <alignment horizontal="center" vertical="center" textRotation="90"/>
    </xf>
    <xf numFmtId="0" fontId="37" fillId="2" borderId="22" xfId="0" applyNumberFormat="1" applyFont="1" applyFill="1" applyBorder="1" applyAlignment="1">
      <alignment horizontal="center" vertical="center" textRotation="90"/>
    </xf>
    <xf numFmtId="0" fontId="37" fillId="2" borderId="51" xfId="0" applyFont="1" applyFill="1" applyBorder="1" applyAlignment="1">
      <alignment horizontal="center" vertical="center" textRotation="90"/>
    </xf>
    <xf numFmtId="0" fontId="37" fillId="2" borderId="7" xfId="0" applyFont="1" applyFill="1" applyBorder="1" applyAlignment="1">
      <alignment horizontal="center" vertical="center" textRotation="90"/>
    </xf>
    <xf numFmtId="0" fontId="36" fillId="2" borderId="20" xfId="5" applyFont="1" applyFill="1" applyBorder="1" applyAlignment="1">
      <alignment horizontal="left" vertical="center"/>
    </xf>
    <xf numFmtId="0" fontId="36" fillId="2" borderId="21" xfId="5" applyFont="1" applyFill="1" applyBorder="1" applyAlignment="1">
      <alignment horizontal="left" vertical="center"/>
    </xf>
    <xf numFmtId="0" fontId="36" fillId="2" borderId="25" xfId="5" applyFont="1" applyFill="1" applyBorder="1" applyAlignment="1">
      <alignment horizontal="left" vertical="center"/>
    </xf>
    <xf numFmtId="0" fontId="36" fillId="2" borderId="41" xfId="5" applyFont="1" applyFill="1" applyBorder="1" applyAlignment="1">
      <alignment horizontal="left" vertical="center"/>
    </xf>
    <xf numFmtId="0" fontId="36" fillId="2" borderId="43" xfId="17" applyFont="1" applyFill="1" applyBorder="1" applyAlignment="1">
      <alignment horizontal="left" vertical="center"/>
    </xf>
    <xf numFmtId="164" fontId="38" fillId="6" borderId="41" xfId="0" applyNumberFormat="1" applyFont="1" applyFill="1" applyBorder="1" applyAlignment="1">
      <alignment horizontal="center" vertical="center"/>
    </xf>
    <xf numFmtId="2" fontId="38" fillId="2" borderId="42" xfId="0" applyNumberFormat="1" applyFont="1" applyFill="1" applyBorder="1" applyAlignment="1">
      <alignment horizontal="center" vertical="center"/>
    </xf>
    <xf numFmtId="1" fontId="38" fillId="2" borderId="43" xfId="0" applyNumberFormat="1" applyFont="1" applyFill="1" applyBorder="1" applyAlignment="1">
      <alignment horizontal="center" vertical="center"/>
    </xf>
    <xf numFmtId="1" fontId="38" fillId="6" borderId="43" xfId="0" applyNumberFormat="1" applyFont="1" applyFill="1" applyBorder="1" applyAlignment="1">
      <alignment horizontal="center" vertical="center"/>
    </xf>
    <xf numFmtId="2" fontId="36" fillId="2" borderId="42" xfId="0" applyNumberFormat="1" applyFont="1" applyFill="1" applyBorder="1" applyAlignment="1">
      <alignment horizontal="center" vertical="center"/>
    </xf>
    <xf numFmtId="164" fontId="36" fillId="2" borderId="41" xfId="0" applyNumberFormat="1" applyFont="1" applyFill="1" applyBorder="1" applyAlignment="1">
      <alignment horizontal="center" vertical="center"/>
    </xf>
    <xf numFmtId="164" fontId="36" fillId="2" borderId="58" xfId="0" applyNumberFormat="1" applyFont="1" applyFill="1" applyBorder="1" applyAlignment="1">
      <alignment horizontal="center" vertical="center"/>
    </xf>
    <xf numFmtId="164" fontId="37" fillId="2" borderId="45" xfId="0" applyNumberFormat="1" applyFont="1" applyFill="1" applyBorder="1" applyAlignment="1">
      <alignment horizontal="center" vertical="center"/>
    </xf>
    <xf numFmtId="2" fontId="38" fillId="2" borderId="12" xfId="0" applyNumberFormat="1" applyFont="1" applyFill="1" applyBorder="1" applyAlignment="1">
      <alignment horizontal="center" vertical="center"/>
    </xf>
    <xf numFmtId="164" fontId="42" fillId="2" borderId="10" xfId="0" applyNumberFormat="1" applyFont="1" applyFill="1" applyBorder="1" applyAlignment="1">
      <alignment horizontal="center" vertical="center"/>
    </xf>
    <xf numFmtId="1" fontId="38" fillId="2" borderId="32" xfId="0" applyNumberFormat="1" applyFont="1" applyFill="1" applyBorder="1" applyAlignment="1">
      <alignment horizontal="center" vertical="center"/>
    </xf>
    <xf numFmtId="164" fontId="29" fillId="4" borderId="17" xfId="0" applyNumberFormat="1" applyFont="1" applyFill="1" applyBorder="1" applyAlignment="1">
      <alignment horizontal="center" vertical="center"/>
    </xf>
    <xf numFmtId="1" fontId="29" fillId="4" borderId="17" xfId="0" applyNumberFormat="1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164" fontId="28" fillId="4" borderId="33" xfId="0" applyNumberFormat="1" applyFont="1" applyFill="1" applyBorder="1" applyAlignment="1">
      <alignment horizontal="center" vertical="center"/>
    </xf>
    <xf numFmtId="1" fontId="29" fillId="4" borderId="14" xfId="0" applyNumberFormat="1" applyFont="1" applyFill="1" applyBorder="1" applyAlignment="1">
      <alignment horizontal="center" vertical="center"/>
    </xf>
    <xf numFmtId="0" fontId="29" fillId="2" borderId="20" xfId="12" applyFont="1" applyFill="1" applyBorder="1" applyAlignment="1">
      <alignment vertical="center"/>
    </xf>
    <xf numFmtId="0" fontId="29" fillId="2" borderId="21" xfId="12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37" fillId="4" borderId="18" xfId="0" applyFont="1" applyFill="1" applyBorder="1" applyAlignment="1">
      <alignment horizontal="center" vertical="center" textRotation="90"/>
    </xf>
    <xf numFmtId="0" fontId="42" fillId="4" borderId="18" xfId="0" applyNumberFormat="1" applyFont="1" applyFill="1" applyBorder="1" applyAlignment="1">
      <alignment horizontal="center" vertical="center" textRotation="90"/>
    </xf>
    <xf numFmtId="0" fontId="42" fillId="4" borderId="22" xfId="0" applyNumberFormat="1" applyFont="1" applyFill="1" applyBorder="1" applyAlignment="1">
      <alignment horizontal="center" vertical="center" textRotation="90"/>
    </xf>
    <xf numFmtId="164" fontId="36" fillId="4" borderId="21" xfId="0" applyNumberFormat="1" applyFont="1" applyFill="1" applyBorder="1" applyAlignment="1">
      <alignment horizontal="center" vertical="center"/>
    </xf>
    <xf numFmtId="1" fontId="36" fillId="4" borderId="2" xfId="0" applyNumberFormat="1" applyFont="1" applyFill="1" applyBorder="1" applyAlignment="1">
      <alignment horizontal="center" vertical="center"/>
    </xf>
    <xf numFmtId="0" fontId="37" fillId="4" borderId="9" xfId="0" applyFont="1" applyFill="1" applyBorder="1" applyAlignment="1">
      <alignment horizontal="center" vertical="center" textRotation="90"/>
    </xf>
    <xf numFmtId="1" fontId="36" fillId="4" borderId="11" xfId="0" applyNumberFormat="1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 textRotation="90"/>
    </xf>
    <xf numFmtId="164" fontId="42" fillId="2" borderId="29" xfId="0" applyNumberFormat="1" applyFont="1" applyFill="1" applyBorder="1" applyAlignment="1">
      <alignment horizontal="center" vertical="center"/>
    </xf>
    <xf numFmtId="1" fontId="38" fillId="2" borderId="3" xfId="0" applyNumberFormat="1" applyFont="1" applyFill="1" applyBorder="1" applyAlignment="1">
      <alignment horizontal="center" vertical="center"/>
    </xf>
    <xf numFmtId="1" fontId="38" fillId="2" borderId="14" xfId="0" applyNumberFormat="1" applyFont="1" applyFill="1" applyBorder="1" applyAlignment="1">
      <alignment horizontal="center" vertical="center"/>
    </xf>
    <xf numFmtId="2" fontId="37" fillId="2" borderId="34" xfId="0" applyNumberFormat="1" applyFont="1" applyFill="1" applyBorder="1" applyAlignment="1">
      <alignment horizontal="center" vertical="center" textRotation="90"/>
    </xf>
    <xf numFmtId="0" fontId="50" fillId="2" borderId="18" xfId="0" applyNumberFormat="1" applyFont="1" applyFill="1" applyBorder="1" applyAlignment="1">
      <alignment horizontal="center" vertical="center" textRotation="90"/>
    </xf>
    <xf numFmtId="0" fontId="50" fillId="2" borderId="22" xfId="0" applyNumberFormat="1" applyFont="1" applyFill="1" applyBorder="1" applyAlignment="1">
      <alignment horizontal="center" vertical="center" textRotation="90"/>
    </xf>
    <xf numFmtId="0" fontId="37" fillId="2" borderId="18" xfId="0" applyNumberFormat="1" applyFont="1" applyFill="1" applyBorder="1" applyAlignment="1">
      <alignment horizontal="center" vertical="center" textRotation="90"/>
    </xf>
    <xf numFmtId="0" fontId="37" fillId="2" borderId="22" xfId="0" applyFont="1" applyFill="1" applyBorder="1" applyAlignment="1">
      <alignment horizontal="center" vertical="center" textRotation="90"/>
    </xf>
    <xf numFmtId="0" fontId="50" fillId="2" borderId="18" xfId="0" applyFont="1" applyFill="1" applyBorder="1" applyAlignment="1">
      <alignment horizontal="center" vertical="center" textRotation="90"/>
    </xf>
    <xf numFmtId="0" fontId="50" fillId="2" borderId="22" xfId="0" applyFont="1" applyFill="1" applyBorder="1" applyAlignment="1">
      <alignment horizontal="center" vertical="center" textRotation="90"/>
    </xf>
    <xf numFmtId="165" fontId="10" fillId="2" borderId="50" xfId="11" applyNumberFormat="1" applyFont="1" applyFill="1" applyBorder="1" applyAlignment="1">
      <alignment horizontal="left"/>
    </xf>
    <xf numFmtId="165" fontId="10" fillId="2" borderId="52" xfId="11" applyNumberFormat="1" applyFont="1" applyFill="1" applyBorder="1" applyAlignment="1">
      <alignment horizontal="left"/>
    </xf>
    <xf numFmtId="164" fontId="36" fillId="2" borderId="48" xfId="0" applyNumberFormat="1" applyFont="1" applyFill="1" applyBorder="1" applyAlignment="1">
      <alignment horizontal="center" vertical="center"/>
    </xf>
    <xf numFmtId="1" fontId="36" fillId="2" borderId="47" xfId="0" applyNumberFormat="1" applyFont="1" applyFill="1" applyBorder="1" applyAlignment="1">
      <alignment horizontal="center" vertical="center"/>
    </xf>
    <xf numFmtId="164" fontId="36" fillId="2" borderId="47" xfId="0" applyNumberFormat="1" applyFont="1" applyFill="1" applyBorder="1" applyAlignment="1">
      <alignment horizontal="center" vertical="center"/>
    </xf>
    <xf numFmtId="1" fontId="36" fillId="2" borderId="46" xfId="0" applyNumberFormat="1" applyFont="1" applyFill="1" applyBorder="1" applyAlignment="1">
      <alignment horizontal="center" vertical="center"/>
    </xf>
    <xf numFmtId="2" fontId="36" fillId="2" borderId="50" xfId="0" applyNumberFormat="1" applyFont="1" applyFill="1" applyBorder="1" applyAlignment="1">
      <alignment horizontal="center" vertical="center"/>
    </xf>
    <xf numFmtId="1" fontId="36" fillId="2" borderId="52" xfId="0" applyNumberFormat="1" applyFont="1" applyFill="1" applyBorder="1" applyAlignment="1">
      <alignment horizontal="center" vertical="center"/>
    </xf>
    <xf numFmtId="43" fontId="36" fillId="2" borderId="48" xfId="1" applyFont="1" applyFill="1" applyBorder="1" applyAlignment="1">
      <alignment horizontal="center" vertical="center"/>
    </xf>
    <xf numFmtId="164" fontId="37" fillId="2" borderId="28" xfId="0" applyNumberFormat="1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165" fontId="10" fillId="2" borderId="41" xfId="11" applyNumberFormat="1" applyFont="1" applyFill="1" applyBorder="1" applyAlignment="1">
      <alignment horizontal="left"/>
    </xf>
    <xf numFmtId="165" fontId="10" fillId="2" borderId="44" xfId="11" applyNumberFormat="1" applyFont="1" applyFill="1" applyBorder="1" applyAlignment="1">
      <alignment horizontal="left"/>
    </xf>
    <xf numFmtId="1" fontId="38" fillId="2" borderId="44" xfId="0" applyNumberFormat="1" applyFont="1" applyFill="1" applyBorder="1" applyAlignment="1">
      <alignment horizontal="center" vertical="center"/>
    </xf>
    <xf numFmtId="43" fontId="36" fillId="2" borderId="42" xfId="1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1" fontId="38" fillId="2" borderId="10" xfId="0" applyNumberFormat="1" applyFont="1" applyFill="1" applyBorder="1" applyAlignment="1">
      <alignment horizontal="center" vertical="center"/>
    </xf>
    <xf numFmtId="43" fontId="36" fillId="7" borderId="12" xfId="1" applyFont="1" applyFill="1" applyBorder="1" applyAlignment="1">
      <alignment horizontal="center" vertical="center"/>
    </xf>
    <xf numFmtId="1" fontId="36" fillId="7" borderId="13" xfId="0" applyNumberFormat="1" applyFont="1" applyFill="1" applyBorder="1" applyAlignment="1">
      <alignment horizontal="center" vertical="center"/>
    </xf>
    <xf numFmtId="164" fontId="38" fillId="4" borderId="42" xfId="0" applyNumberFormat="1" applyFont="1" applyFill="1" applyBorder="1" applyAlignment="1">
      <alignment horizontal="center" vertical="center"/>
    </xf>
    <xf numFmtId="1" fontId="38" fillId="4" borderId="40" xfId="0" applyNumberFormat="1" applyFont="1" applyFill="1" applyBorder="1" applyAlignment="1">
      <alignment horizontal="center" vertical="center"/>
    </xf>
    <xf numFmtId="164" fontId="36" fillId="4" borderId="16" xfId="0" applyNumberFormat="1" applyFont="1" applyFill="1" applyBorder="1" applyAlignment="1">
      <alignment horizontal="center" vertical="center"/>
    </xf>
    <xf numFmtId="1" fontId="36" fillId="4" borderId="17" xfId="0" applyNumberFormat="1" applyFont="1" applyFill="1" applyBorder="1" applyAlignment="1">
      <alignment horizontal="center" vertical="center"/>
    </xf>
    <xf numFmtId="43" fontId="38" fillId="4" borderId="6" xfId="1" applyNumberFormat="1" applyFont="1" applyFill="1" applyBorder="1" applyAlignment="1">
      <alignment horizontal="center" vertical="center"/>
    </xf>
    <xf numFmtId="43" fontId="38" fillId="4" borderId="40" xfId="1" applyNumberFormat="1" applyFont="1" applyFill="1" applyBorder="1" applyAlignment="1">
      <alignment horizontal="center" vertical="center"/>
    </xf>
    <xf numFmtId="1" fontId="38" fillId="4" borderId="43" xfId="0" applyNumberFormat="1" applyFont="1" applyFill="1" applyBorder="1" applyAlignment="1">
      <alignment horizontal="center" vertical="center"/>
    </xf>
    <xf numFmtId="164" fontId="37" fillId="4" borderId="33" xfId="0" applyNumberFormat="1" applyFont="1" applyFill="1" applyBorder="1" applyAlignment="1">
      <alignment horizontal="center" vertical="center"/>
    </xf>
    <xf numFmtId="1" fontId="36" fillId="4" borderId="14" xfId="0" applyNumberFormat="1" applyFont="1" applyFill="1" applyBorder="1" applyAlignment="1">
      <alignment horizontal="center" vertical="center"/>
    </xf>
    <xf numFmtId="2" fontId="36" fillId="4" borderId="30" xfId="0" applyNumberFormat="1" applyFont="1" applyFill="1" applyBorder="1" applyAlignment="1">
      <alignment horizontal="center" vertical="center" textRotation="90"/>
    </xf>
    <xf numFmtId="0" fontId="36" fillId="4" borderId="35" xfId="0" applyFont="1" applyFill="1" applyBorder="1" applyAlignment="1">
      <alignment horizontal="center" vertical="center" textRotation="90"/>
    </xf>
    <xf numFmtId="0" fontId="36" fillId="4" borderId="35" xfId="0" applyNumberFormat="1" applyFont="1" applyFill="1" applyBorder="1" applyAlignment="1">
      <alignment horizontal="center" vertical="center" textRotation="90"/>
    </xf>
    <xf numFmtId="0" fontId="36" fillId="4" borderId="31" xfId="0" applyNumberFormat="1" applyFont="1" applyFill="1" applyBorder="1" applyAlignment="1">
      <alignment horizontal="center" vertical="center" textRotation="90"/>
    </xf>
    <xf numFmtId="0" fontId="51" fillId="4" borderId="36" xfId="0" applyNumberFormat="1" applyFont="1" applyFill="1" applyBorder="1" applyAlignment="1">
      <alignment horizontal="center" vertical="center" textRotation="90"/>
    </xf>
    <xf numFmtId="0" fontId="51" fillId="4" borderId="37" xfId="0" applyNumberFormat="1" applyFont="1" applyFill="1" applyBorder="1" applyAlignment="1">
      <alignment horizontal="center" vertical="center" textRotation="90"/>
    </xf>
    <xf numFmtId="0" fontId="36" fillId="4" borderId="30" xfId="0" applyNumberFormat="1" applyFont="1" applyFill="1" applyBorder="1" applyAlignment="1">
      <alignment horizontal="center" vertical="center" textRotation="90"/>
    </xf>
    <xf numFmtId="2" fontId="36" fillId="4" borderId="35" xfId="0" applyNumberFormat="1" applyFont="1" applyFill="1" applyBorder="1" applyAlignment="1">
      <alignment horizontal="center" vertical="center" textRotation="90"/>
    </xf>
    <xf numFmtId="0" fontId="36" fillId="4" borderId="31" xfId="0" applyFont="1" applyFill="1" applyBorder="1" applyAlignment="1">
      <alignment horizontal="center" vertical="center" textRotation="90"/>
    </xf>
    <xf numFmtId="0" fontId="51" fillId="4" borderId="8" xfId="0" applyFont="1" applyFill="1" applyBorder="1" applyAlignment="1">
      <alignment horizontal="center" vertical="center" textRotation="90"/>
    </xf>
    <xf numFmtId="0" fontId="51" fillId="4" borderId="22" xfId="0" applyFont="1" applyFill="1" applyBorder="1" applyAlignment="1">
      <alignment horizontal="center" vertical="center" textRotation="90"/>
    </xf>
    <xf numFmtId="0" fontId="36" fillId="4" borderId="39" xfId="0" applyFont="1" applyFill="1" applyBorder="1" applyAlignment="1">
      <alignment horizontal="center" vertical="center" textRotation="90"/>
    </xf>
    <xf numFmtId="0" fontId="36" fillId="4" borderId="51" xfId="0" applyFont="1" applyFill="1" applyBorder="1" applyAlignment="1">
      <alignment horizontal="center" vertical="center" textRotation="90"/>
    </xf>
    <xf numFmtId="0" fontId="36" fillId="4" borderId="7" xfId="0" applyFont="1" applyFill="1" applyBorder="1" applyAlignment="1">
      <alignment horizontal="center" vertical="center" textRotation="90"/>
    </xf>
    <xf numFmtId="0" fontId="0" fillId="4" borderId="19" xfId="0" applyFill="1" applyBorder="1"/>
    <xf numFmtId="164" fontId="38" fillId="4" borderId="13" xfId="0" applyNumberFormat="1" applyFont="1" applyFill="1" applyBorder="1" applyAlignment="1">
      <alignment horizontal="center" vertical="center"/>
    </xf>
    <xf numFmtId="1" fontId="38" fillId="4" borderId="13" xfId="0" applyNumberFormat="1" applyFont="1" applyFill="1" applyBorder="1" applyAlignment="1">
      <alignment horizontal="center" vertical="center"/>
    </xf>
    <xf numFmtId="1" fontId="38" fillId="4" borderId="17" xfId="0" applyNumberFormat="1" applyFont="1" applyFill="1" applyBorder="1" applyAlignment="1">
      <alignment horizontal="center" vertical="center"/>
    </xf>
    <xf numFmtId="164" fontId="37" fillId="4" borderId="3" xfId="0" applyNumberFormat="1" applyFont="1" applyFill="1" applyBorder="1" applyAlignment="1">
      <alignment horizontal="center" vertical="center"/>
    </xf>
    <xf numFmtId="1" fontId="36" fillId="4" borderId="29" xfId="0" applyNumberFormat="1" applyFont="1" applyFill="1" applyBorder="1" applyAlignment="1">
      <alignment horizontal="center" vertical="center"/>
    </xf>
    <xf numFmtId="164" fontId="37" fillId="4" borderId="10" xfId="0" applyNumberFormat="1" applyFont="1" applyFill="1" applyBorder="1" applyAlignment="1">
      <alignment horizontal="center" vertical="center"/>
    </xf>
    <xf numFmtId="1" fontId="36" fillId="4" borderId="32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38" fillId="4" borderId="21" xfId="0" applyNumberFormat="1" applyFont="1" applyFill="1" applyBorder="1" applyAlignment="1">
      <alignment horizontal="center" vertical="center"/>
    </xf>
    <xf numFmtId="164" fontId="38" fillId="4" borderId="20" xfId="0" applyNumberFormat="1" applyFont="1" applyFill="1" applyBorder="1" applyAlignment="1">
      <alignment horizontal="center" vertical="center"/>
    </xf>
    <xf numFmtId="164" fontId="38" fillId="4" borderId="25" xfId="0" applyNumberFormat="1" applyFont="1" applyFill="1" applyBorder="1" applyAlignment="1">
      <alignment horizontal="center" vertical="center"/>
    </xf>
    <xf numFmtId="164" fontId="37" fillId="4" borderId="14" xfId="0" applyNumberFormat="1" applyFont="1" applyFill="1" applyBorder="1" applyAlignment="1">
      <alignment horizontal="center" vertical="center"/>
    </xf>
    <xf numFmtId="1" fontId="36" fillId="4" borderId="33" xfId="0" applyNumberFormat="1" applyFont="1" applyFill="1" applyBorder="1" applyAlignment="1">
      <alignment horizontal="center" vertical="center"/>
    </xf>
    <xf numFmtId="0" fontId="36" fillId="2" borderId="59" xfId="0" applyFont="1" applyFill="1" applyBorder="1" applyAlignment="1">
      <alignment horizontal="center" vertical="center"/>
    </xf>
    <xf numFmtId="0" fontId="37" fillId="4" borderId="18" xfId="0" applyNumberFormat="1" applyFont="1" applyFill="1" applyBorder="1" applyAlignment="1">
      <alignment horizontal="center" vertical="center" textRotation="90"/>
    </xf>
    <xf numFmtId="0" fontId="37" fillId="4" borderId="9" xfId="0" applyNumberFormat="1" applyFont="1" applyFill="1" applyBorder="1" applyAlignment="1">
      <alignment horizontal="center" vertical="center" textRotation="90"/>
    </xf>
    <xf numFmtId="0" fontId="50" fillId="4" borderId="18" xfId="0" applyNumberFormat="1" applyFont="1" applyFill="1" applyBorder="1" applyAlignment="1">
      <alignment horizontal="center" vertical="center" textRotation="90"/>
    </xf>
    <xf numFmtId="0" fontId="50" fillId="4" borderId="22" xfId="0" applyNumberFormat="1" applyFont="1" applyFill="1" applyBorder="1" applyAlignment="1">
      <alignment horizontal="center" vertical="center" textRotation="90"/>
    </xf>
    <xf numFmtId="164" fontId="36" fillId="4" borderId="42" xfId="0" applyNumberFormat="1" applyFont="1" applyFill="1" applyBorder="1" applyAlignment="1">
      <alignment horizontal="center" vertical="center"/>
    </xf>
    <xf numFmtId="1" fontId="36" fillId="4" borderId="43" xfId="0" applyNumberFormat="1" applyFont="1" applyFill="1" applyBorder="1" applyAlignment="1">
      <alignment horizontal="center" vertical="center"/>
    </xf>
    <xf numFmtId="164" fontId="37" fillId="4" borderId="29" xfId="0" applyNumberFormat="1" applyFont="1" applyFill="1" applyBorder="1" applyAlignment="1">
      <alignment horizontal="center" vertical="center"/>
    </xf>
    <xf numFmtId="1" fontId="36" fillId="4" borderId="3" xfId="0" applyNumberFormat="1" applyFont="1" applyFill="1" applyBorder="1" applyAlignment="1">
      <alignment horizontal="center" vertical="center"/>
    </xf>
    <xf numFmtId="164" fontId="37" fillId="4" borderId="60" xfId="0" applyNumberFormat="1" applyFont="1" applyFill="1" applyBorder="1" applyAlignment="1">
      <alignment horizontal="center" vertical="center"/>
    </xf>
    <xf numFmtId="1" fontId="36" fillId="4" borderId="45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164" fontId="42" fillId="2" borderId="45" xfId="0" applyNumberFormat="1" applyFont="1" applyFill="1" applyBorder="1" applyAlignment="1">
      <alignment horizontal="center" vertical="center"/>
    </xf>
    <xf numFmtId="1" fontId="38" fillId="2" borderId="60" xfId="0" applyNumberFormat="1" applyFont="1" applyFill="1" applyBorder="1" applyAlignment="1">
      <alignment horizontal="center" vertical="center"/>
    </xf>
    <xf numFmtId="164" fontId="36" fillId="5" borderId="5" xfId="0" applyNumberFormat="1" applyFont="1" applyFill="1" applyBorder="1" applyAlignment="1">
      <alignment horizontal="center" vertical="center"/>
    </xf>
    <xf numFmtId="43" fontId="36" fillId="2" borderId="40" xfId="1" applyNumberFormat="1" applyFont="1" applyFill="1" applyBorder="1" applyAlignment="1">
      <alignment horizontal="center" vertical="center"/>
    </xf>
    <xf numFmtId="43" fontId="36" fillId="2" borderId="47" xfId="1" applyNumberFormat="1" applyFont="1" applyFill="1" applyBorder="1" applyAlignment="1">
      <alignment horizontal="center" vertical="center"/>
    </xf>
    <xf numFmtId="43" fontId="36" fillId="2" borderId="17" xfId="1" applyNumberFormat="1" applyFont="1" applyFill="1" applyBorder="1" applyAlignment="1">
      <alignment horizontal="center" vertical="center"/>
    </xf>
    <xf numFmtId="2" fontId="36" fillId="5" borderId="21" xfId="0" applyNumberFormat="1" applyFont="1" applyFill="1" applyBorder="1" applyAlignment="1">
      <alignment horizontal="center" vertical="center"/>
    </xf>
    <xf numFmtId="43" fontId="36" fillId="7" borderId="5" xfId="1" applyFont="1" applyFill="1" applyBorder="1" applyAlignment="1">
      <alignment horizontal="center" vertical="center"/>
    </xf>
    <xf numFmtId="43" fontId="36" fillId="5" borderId="5" xfId="1" applyFont="1" applyFill="1" applyBorder="1" applyAlignment="1">
      <alignment horizontal="center" vertical="center"/>
    </xf>
    <xf numFmtId="1" fontId="36" fillId="7" borderId="6" xfId="0" applyNumberFormat="1" applyFont="1" applyFill="1" applyBorder="1" applyAlignment="1">
      <alignment horizontal="center" vertical="center"/>
    </xf>
    <xf numFmtId="43" fontId="36" fillId="5" borderId="6" xfId="1" applyFont="1" applyFill="1" applyBorder="1" applyAlignment="1">
      <alignment horizontal="center" vertical="center"/>
    </xf>
    <xf numFmtId="164" fontId="37" fillId="2" borderId="60" xfId="0" applyNumberFormat="1" applyFont="1" applyFill="1" applyBorder="1" applyAlignment="1">
      <alignment horizontal="center" vertical="center"/>
    </xf>
    <xf numFmtId="164" fontId="42" fillId="2" borderId="33" xfId="0" applyNumberFormat="1" applyFont="1" applyFill="1" applyBorder="1" applyAlignment="1">
      <alignment horizontal="center" vertical="center"/>
    </xf>
    <xf numFmtId="164" fontId="37" fillId="2" borderId="56" xfId="0" applyNumberFormat="1" applyFont="1" applyFill="1" applyBorder="1" applyAlignment="1">
      <alignment horizontal="center" vertical="center"/>
    </xf>
    <xf numFmtId="1" fontId="36" fillId="2" borderId="45" xfId="0" applyNumberFormat="1" applyFont="1" applyFill="1" applyBorder="1" applyAlignment="1">
      <alignment horizontal="center" vertical="center"/>
    </xf>
    <xf numFmtId="1" fontId="36" fillId="2" borderId="28" xfId="0" applyNumberFormat="1" applyFont="1" applyFill="1" applyBorder="1" applyAlignment="1">
      <alignment horizontal="center" vertical="center"/>
    </xf>
    <xf numFmtId="2" fontId="37" fillId="4" borderId="8" xfId="0" applyNumberFormat="1" applyFont="1" applyFill="1" applyBorder="1" applyAlignment="1">
      <alignment horizontal="center" vertical="center" textRotation="90"/>
    </xf>
    <xf numFmtId="0" fontId="36" fillId="4" borderId="59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 textRotation="90"/>
    </xf>
    <xf numFmtId="0" fontId="42" fillId="4" borderId="9" xfId="0" applyFont="1" applyFill="1" applyBorder="1" applyAlignment="1">
      <alignment horizontal="center" vertical="center" textRotation="90"/>
    </xf>
    <xf numFmtId="164" fontId="36" fillId="4" borderId="25" xfId="0" applyNumberFormat="1" applyFont="1" applyFill="1" applyBorder="1" applyAlignment="1">
      <alignment horizontal="center" vertical="center"/>
    </xf>
    <xf numFmtId="0" fontId="50" fillId="4" borderId="36" xfId="0" applyFont="1" applyFill="1" applyBorder="1" applyAlignment="1">
      <alignment horizontal="center" vertical="center" textRotation="90"/>
    </xf>
    <xf numFmtId="0" fontId="50" fillId="4" borderId="37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/>
    </xf>
    <xf numFmtId="2" fontId="17" fillId="6" borderId="18" xfId="0" applyNumberFormat="1" applyFont="1" applyFill="1" applyBorder="1" applyAlignment="1">
      <alignment horizontal="center" vertical="center" textRotation="90"/>
    </xf>
    <xf numFmtId="0" fontId="17" fillId="6" borderId="9" xfId="0" applyFont="1" applyFill="1" applyBorder="1" applyAlignment="1">
      <alignment horizontal="center" vertical="center" textRotation="90"/>
    </xf>
    <xf numFmtId="0" fontId="17" fillId="6" borderId="18" xfId="0" applyNumberFormat="1" applyFont="1" applyFill="1" applyBorder="1" applyAlignment="1">
      <alignment horizontal="center" vertical="center" textRotation="90"/>
    </xf>
    <xf numFmtId="0" fontId="17" fillId="6" borderId="22" xfId="0" applyNumberFormat="1" applyFont="1" applyFill="1" applyBorder="1" applyAlignment="1">
      <alignment horizontal="center" vertical="center" textRotation="90"/>
    </xf>
    <xf numFmtId="0" fontId="17" fillId="6" borderId="8" xfId="0" applyNumberFormat="1" applyFont="1" applyFill="1" applyBorder="1" applyAlignment="1">
      <alignment horizontal="center" vertical="center" textRotation="90"/>
    </xf>
    <xf numFmtId="0" fontId="17" fillId="6" borderId="9" xfId="0" applyNumberFormat="1" applyFont="1" applyFill="1" applyBorder="1" applyAlignment="1">
      <alignment horizontal="center" vertical="center" textRotation="90"/>
    </xf>
    <xf numFmtId="0" fontId="17" fillId="6" borderId="7" xfId="0" applyFont="1" applyFill="1" applyBorder="1" applyAlignment="1">
      <alignment horizontal="center" vertical="center" textRotation="90"/>
    </xf>
    <xf numFmtId="0" fontId="17" fillId="6" borderId="19" xfId="0" applyFont="1" applyFill="1" applyBorder="1" applyAlignment="1">
      <alignment horizontal="center" vertical="center" textRotation="90"/>
    </xf>
    <xf numFmtId="0" fontId="17" fillId="6" borderId="51" xfId="0" applyFont="1" applyFill="1" applyBorder="1" applyAlignment="1">
      <alignment horizontal="center" vertical="center"/>
    </xf>
    <xf numFmtId="2" fontId="17" fillId="6" borderId="8" xfId="0" applyNumberFormat="1" applyFont="1" applyFill="1" applyBorder="1" applyAlignment="1">
      <alignment horizontal="center" vertical="center" textRotation="90"/>
    </xf>
    <xf numFmtId="0" fontId="17" fillId="6" borderId="51" xfId="0" applyFont="1" applyFill="1" applyBorder="1" applyAlignment="1">
      <alignment horizontal="center" vertical="center" textRotation="90"/>
    </xf>
    <xf numFmtId="0" fontId="21" fillId="2" borderId="6" xfId="0" applyFont="1" applyFill="1" applyBorder="1" applyAlignment="1">
      <alignment horizontal="center" vertical="center"/>
    </xf>
    <xf numFmtId="0" fontId="21" fillId="2" borderId="6" xfId="0" applyFont="1" applyFill="1" applyBorder="1"/>
    <xf numFmtId="2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21" fillId="2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55" fillId="0" borderId="6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" fontId="5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55" fillId="2" borderId="2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55" fillId="0" borderId="5" xfId="0" applyNumberFormat="1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57" fillId="0" borderId="6" xfId="0" applyNumberFormat="1" applyFont="1" applyFill="1" applyBorder="1" applyAlignment="1">
      <alignment horizontal="center" vertical="center"/>
    </xf>
    <xf numFmtId="1" fontId="57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" fontId="52" fillId="0" borderId="6" xfId="0" applyNumberFormat="1" applyFont="1" applyFill="1" applyBorder="1" applyAlignment="1">
      <alignment horizontal="center" vertical="center"/>
    </xf>
    <xf numFmtId="1" fontId="58" fillId="0" borderId="6" xfId="0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 vertical="center"/>
    </xf>
    <xf numFmtId="2" fontId="30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57" fillId="0" borderId="6" xfId="0" applyNumberFormat="1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14" fontId="63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readingOrder="2"/>
    </xf>
    <xf numFmtId="0" fontId="36" fillId="2" borderId="61" xfId="0" applyFont="1" applyFill="1" applyBorder="1" applyAlignment="1">
      <alignment horizontal="center" vertical="center"/>
    </xf>
    <xf numFmtId="0" fontId="36" fillId="2" borderId="59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59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vertical="center"/>
    </xf>
    <xf numFmtId="0" fontId="36" fillId="2" borderId="59" xfId="0" applyFont="1" applyFill="1" applyBorder="1" applyAlignment="1">
      <alignment vertical="center"/>
    </xf>
    <xf numFmtId="0" fontId="36" fillId="2" borderId="39" xfId="0" applyFont="1" applyFill="1" applyBorder="1" applyAlignment="1">
      <alignment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7" fillId="4" borderId="61" xfId="0" applyFont="1" applyFill="1" applyBorder="1" applyAlignment="1">
      <alignment horizontal="center" vertical="center"/>
    </xf>
    <xf numFmtId="0" fontId="37" fillId="4" borderId="59" xfId="0" applyFont="1" applyFill="1" applyBorder="1" applyAlignment="1">
      <alignment horizontal="center" vertical="center"/>
    </xf>
    <xf numFmtId="0" fontId="37" fillId="4" borderId="39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2" fontId="37" fillId="4" borderId="51" xfId="0" applyNumberFormat="1" applyFont="1" applyFill="1" applyBorder="1" applyAlignment="1">
      <alignment horizontal="center" vertical="center"/>
    </xf>
    <xf numFmtId="2" fontId="37" fillId="4" borderId="62" xfId="0" applyNumberFormat="1" applyFont="1" applyFill="1" applyBorder="1" applyAlignment="1">
      <alignment horizontal="center" vertical="center"/>
    </xf>
    <xf numFmtId="2" fontId="37" fillId="4" borderId="59" xfId="0" applyNumberFormat="1" applyFont="1" applyFill="1" applyBorder="1" applyAlignment="1">
      <alignment horizontal="center" vertical="center"/>
    </xf>
    <xf numFmtId="2" fontId="37" fillId="4" borderId="39" xfId="0" applyNumberFormat="1" applyFont="1" applyFill="1" applyBorder="1" applyAlignment="1">
      <alignment horizontal="center" vertical="center"/>
    </xf>
    <xf numFmtId="0" fontId="37" fillId="4" borderId="51" xfId="0" applyFont="1" applyFill="1" applyBorder="1" applyAlignment="1">
      <alignment horizontal="center" vertical="center"/>
    </xf>
    <xf numFmtId="0" fontId="37" fillId="4" borderId="62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18">
    <cellStyle name="Milliers" xfId="1" builtinId="3"/>
    <cellStyle name="Milliers 2" xfId="2"/>
    <cellStyle name="Milliers 3" xfId="3"/>
    <cellStyle name="Normal" xfId="0" builtinId="0"/>
    <cellStyle name="Normal 10" xfId="4"/>
    <cellStyle name="Normal 11" xfId="5"/>
    <cellStyle name="Normal 12" xfId="6"/>
    <cellStyle name="Normal 15" xfId="7"/>
    <cellStyle name="Normal 2" xfId="8"/>
    <cellStyle name="Normal 2 2" xfId="9"/>
    <cellStyle name="Normal 2 3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70"/>
  <sheetViews>
    <sheetView view="pageBreakPreview" topLeftCell="A4" zoomScale="50" zoomScaleNormal="50" zoomScaleSheetLayoutView="50" workbookViewId="0">
      <selection activeCell="X12" sqref="X12:X60"/>
    </sheetView>
  </sheetViews>
  <sheetFormatPr baseColWidth="10" defaultRowHeight="12.75"/>
  <cols>
    <col min="1" max="1" width="5.140625" style="13" customWidth="1"/>
    <col min="2" max="2" width="6" style="13" customWidth="1"/>
    <col min="3" max="3" width="36.140625" style="13" customWidth="1"/>
    <col min="4" max="4" width="32.85546875" style="13" customWidth="1"/>
    <col min="5" max="5" width="10.140625" style="13" customWidth="1"/>
    <col min="6" max="6" width="5.42578125" style="13" customWidth="1"/>
    <col min="7" max="7" width="9.7109375" style="13" customWidth="1"/>
    <col min="8" max="8" width="5" style="13" customWidth="1"/>
    <col min="9" max="9" width="14.28515625" style="13" customWidth="1"/>
    <col min="10" max="10" width="5.28515625" style="13" customWidth="1"/>
    <col min="11" max="11" width="10.7109375" style="13" customWidth="1"/>
    <col min="12" max="12" width="6.140625" style="13" customWidth="1"/>
    <col min="13" max="13" width="10.28515625" style="13" customWidth="1"/>
    <col min="14" max="14" width="5.140625" style="13" customWidth="1"/>
    <col min="15" max="15" width="10.28515625" style="13" customWidth="1"/>
    <col min="16" max="16" width="6" style="13" customWidth="1"/>
    <col min="17" max="17" width="13.85546875" style="13" customWidth="1"/>
    <col min="18" max="18" width="5.42578125" style="13" customWidth="1"/>
    <col min="19" max="19" width="11.28515625" style="13" customWidth="1"/>
    <col min="20" max="20" width="5.42578125" style="13" customWidth="1"/>
    <col min="21" max="21" width="11.7109375" style="13" customWidth="1"/>
    <col min="22" max="22" width="5.140625" style="13" customWidth="1"/>
    <col min="23" max="23" width="13.140625" style="13" customWidth="1"/>
    <col min="24" max="24" width="11.85546875" style="13" customWidth="1"/>
    <col min="25" max="25" width="7.42578125" style="13" customWidth="1"/>
    <col min="26" max="26" width="13.140625" style="73" customWidth="1"/>
    <col min="27" max="27" width="2.85546875" style="13" customWidth="1"/>
    <col min="28" max="16384" width="11.42578125" style="13"/>
  </cols>
  <sheetData>
    <row r="1" spans="2:26" ht="18.75">
      <c r="C1" s="14" t="s">
        <v>79</v>
      </c>
      <c r="D1" s="15"/>
      <c r="E1" s="15"/>
      <c r="F1" s="15"/>
      <c r="G1" s="15"/>
      <c r="H1" s="15"/>
    </row>
    <row r="2" spans="2:26" ht="18.75">
      <c r="C2" s="14" t="s">
        <v>82</v>
      </c>
      <c r="D2" s="15"/>
      <c r="E2" s="15"/>
      <c r="F2" s="15"/>
      <c r="G2" s="15"/>
      <c r="H2" s="15"/>
    </row>
    <row r="3" spans="2:26" ht="18.75">
      <c r="C3" s="14" t="s">
        <v>81</v>
      </c>
      <c r="D3" s="15"/>
      <c r="E3" s="15"/>
      <c r="F3" s="15"/>
      <c r="G3" s="15"/>
      <c r="H3" s="15"/>
    </row>
    <row r="4" spans="2:26" ht="18.75">
      <c r="C4" s="16"/>
      <c r="D4" s="16"/>
      <c r="E4" s="16"/>
      <c r="F4" s="16"/>
      <c r="G4" s="16"/>
      <c r="H4" s="16"/>
    </row>
    <row r="5" spans="2:26" ht="18.75">
      <c r="C5" s="16"/>
      <c r="D5" s="16"/>
      <c r="E5" s="14" t="s">
        <v>78</v>
      </c>
      <c r="F5" s="14"/>
      <c r="G5" s="16"/>
      <c r="H5" s="16"/>
    </row>
    <row r="6" spans="2:26" ht="18.75">
      <c r="B6" s="17"/>
      <c r="C6" s="16"/>
      <c r="D6" s="16"/>
      <c r="E6" s="14" t="s">
        <v>489</v>
      </c>
      <c r="F6" s="16"/>
      <c r="G6" s="16"/>
      <c r="H6" s="16"/>
    </row>
    <row r="7" spans="2:26" ht="18.75">
      <c r="B7" s="17"/>
      <c r="C7" s="16"/>
      <c r="D7" s="16"/>
      <c r="E7" s="14" t="s">
        <v>116</v>
      </c>
      <c r="F7" s="16"/>
      <c r="G7" s="16"/>
      <c r="H7" s="16"/>
    </row>
    <row r="9" spans="2:26" ht="13.5" thickBot="1"/>
    <row r="10" spans="2:26" ht="24.75" customHeight="1" thickBot="1">
      <c r="E10" s="667" t="s">
        <v>41</v>
      </c>
      <c r="F10" s="668"/>
      <c r="G10" s="668"/>
      <c r="H10" s="668"/>
      <c r="I10" s="668"/>
      <c r="J10" s="668"/>
      <c r="K10" s="668"/>
      <c r="L10" s="669"/>
      <c r="M10" s="667" t="s">
        <v>42</v>
      </c>
      <c r="N10" s="668"/>
      <c r="O10" s="668"/>
      <c r="P10" s="669"/>
      <c r="Q10" s="667" t="s">
        <v>43</v>
      </c>
      <c r="R10" s="668"/>
      <c r="S10" s="668"/>
      <c r="T10" s="668"/>
      <c r="U10" s="668"/>
      <c r="V10" s="669"/>
      <c r="W10" s="667" t="s">
        <v>36</v>
      </c>
      <c r="X10" s="668"/>
      <c r="Y10" s="669"/>
    </row>
    <row r="11" spans="2:26" ht="301.5" customHeight="1" thickBot="1">
      <c r="B11" s="18" t="s">
        <v>4</v>
      </c>
      <c r="C11" s="19" t="s">
        <v>162</v>
      </c>
      <c r="D11" s="74" t="s">
        <v>163</v>
      </c>
      <c r="E11" s="454" t="s">
        <v>55</v>
      </c>
      <c r="F11" s="455" t="s">
        <v>99</v>
      </c>
      <c r="G11" s="456" t="s">
        <v>54</v>
      </c>
      <c r="H11" s="456" t="s">
        <v>27</v>
      </c>
      <c r="I11" s="503" t="s">
        <v>117</v>
      </c>
      <c r="J11" s="465" t="s">
        <v>99</v>
      </c>
      <c r="K11" s="504" t="s">
        <v>31</v>
      </c>
      <c r="L11" s="505" t="s">
        <v>75</v>
      </c>
      <c r="M11" s="506" t="s">
        <v>40</v>
      </c>
      <c r="N11" s="457" t="s">
        <v>30</v>
      </c>
      <c r="O11" s="504" t="s">
        <v>32</v>
      </c>
      <c r="P11" s="505" t="s">
        <v>76</v>
      </c>
      <c r="Q11" s="454" t="s">
        <v>56</v>
      </c>
      <c r="R11" s="456" t="s">
        <v>100</v>
      </c>
      <c r="S11" s="503" t="s">
        <v>26</v>
      </c>
      <c r="T11" s="507" t="s">
        <v>100</v>
      </c>
      <c r="U11" s="508" t="s">
        <v>33</v>
      </c>
      <c r="V11" s="509" t="s">
        <v>77</v>
      </c>
      <c r="W11" s="467" t="s">
        <v>5</v>
      </c>
      <c r="X11" s="467" t="s">
        <v>89</v>
      </c>
      <c r="Y11" s="43" t="s">
        <v>6</v>
      </c>
    </row>
    <row r="12" spans="2:26" ht="21">
      <c r="B12" s="21">
        <v>15</v>
      </c>
      <c r="C12" s="92" t="s">
        <v>261</v>
      </c>
      <c r="D12" s="2" t="s">
        <v>106</v>
      </c>
      <c r="E12" s="45">
        <v>44.625</v>
      </c>
      <c r="F12" s="46">
        <v>8</v>
      </c>
      <c r="G12" s="47">
        <v>22.75</v>
      </c>
      <c r="H12" s="46">
        <v>6</v>
      </c>
      <c r="I12" s="263">
        <v>23.75</v>
      </c>
      <c r="J12" s="246">
        <v>0</v>
      </c>
      <c r="K12" s="49">
        <f t="shared" ref="K12:K43" si="0" xml:space="preserve"> ((E12+G12+I12)/8)*3</f>
        <v>34.171875</v>
      </c>
      <c r="L12" s="75">
        <v>22</v>
      </c>
      <c r="M12" s="45">
        <v>31.333333333333332</v>
      </c>
      <c r="N12" s="48">
        <v>4</v>
      </c>
      <c r="O12" s="49">
        <f t="shared" ref="O12:P14" si="1">M12</f>
        <v>31.333333333333332</v>
      </c>
      <c r="P12" s="75">
        <f t="shared" si="1"/>
        <v>4</v>
      </c>
      <c r="Q12" s="76">
        <v>13</v>
      </c>
      <c r="R12" s="46">
        <v>2</v>
      </c>
      <c r="S12" s="47">
        <v>12</v>
      </c>
      <c r="T12" s="48">
        <v>2</v>
      </c>
      <c r="U12" s="49">
        <f t="shared" ref="U12:U43" si="2">(Q12+S12)/2</f>
        <v>12.5</v>
      </c>
      <c r="V12" s="75">
        <f t="shared" ref="V12:V43" si="3">R12+T12</f>
        <v>4</v>
      </c>
      <c r="W12" s="181">
        <f t="shared" ref="W12:W43" si="4" xml:space="preserve"> U12+O12+K12</f>
        <v>78.005208333333329</v>
      </c>
      <c r="X12" s="178">
        <f t="shared" ref="X12:X43" si="5" xml:space="preserve"> W12/6</f>
        <v>13.000868055555555</v>
      </c>
      <c r="Y12" s="90">
        <v>30</v>
      </c>
      <c r="Z12" s="88" t="s">
        <v>164</v>
      </c>
    </row>
    <row r="13" spans="2:26" ht="21">
      <c r="B13" s="4">
        <v>42</v>
      </c>
      <c r="C13" s="93" t="s">
        <v>264</v>
      </c>
      <c r="D13" s="3" t="s">
        <v>265</v>
      </c>
      <c r="E13" s="235">
        <v>21</v>
      </c>
      <c r="F13" s="236">
        <v>0</v>
      </c>
      <c r="G13" s="53">
        <v>23.25</v>
      </c>
      <c r="H13" s="52">
        <v>6</v>
      </c>
      <c r="I13" s="264">
        <v>19.5</v>
      </c>
      <c r="J13" s="241">
        <v>0</v>
      </c>
      <c r="K13" s="58">
        <f t="shared" si="0"/>
        <v>23.90625</v>
      </c>
      <c r="L13" s="77">
        <f xml:space="preserve"> (F13+H13+J13)</f>
        <v>6</v>
      </c>
      <c r="M13" s="51">
        <v>20.833333333333332</v>
      </c>
      <c r="N13" s="56">
        <v>4</v>
      </c>
      <c r="O13" s="55">
        <f t="shared" si="1"/>
        <v>20.833333333333332</v>
      </c>
      <c r="P13" s="78">
        <f t="shared" si="1"/>
        <v>4</v>
      </c>
      <c r="Q13" s="79">
        <v>17.5</v>
      </c>
      <c r="R13" s="52">
        <v>2</v>
      </c>
      <c r="S13" s="51">
        <v>13</v>
      </c>
      <c r="T13" s="56">
        <v>2</v>
      </c>
      <c r="U13" s="55">
        <f t="shared" si="2"/>
        <v>15.25</v>
      </c>
      <c r="V13" s="78">
        <f t="shared" si="3"/>
        <v>4</v>
      </c>
      <c r="W13" s="182">
        <f t="shared" si="4"/>
        <v>59.989583333333329</v>
      </c>
      <c r="X13" s="179">
        <f t="shared" si="5"/>
        <v>9.9982638888888875</v>
      </c>
      <c r="Y13" s="91">
        <v>30</v>
      </c>
      <c r="Z13" s="89" t="s">
        <v>164</v>
      </c>
    </row>
    <row r="14" spans="2:26" ht="21">
      <c r="B14" s="4">
        <v>16</v>
      </c>
      <c r="C14" s="93" t="s">
        <v>262</v>
      </c>
      <c r="D14" s="3" t="s">
        <v>263</v>
      </c>
      <c r="E14" s="235">
        <v>28.875</v>
      </c>
      <c r="F14" s="236">
        <v>0</v>
      </c>
      <c r="G14" s="53">
        <v>23.75</v>
      </c>
      <c r="H14" s="52">
        <v>6</v>
      </c>
      <c r="I14" s="80">
        <v>38.5</v>
      </c>
      <c r="J14" s="56">
        <v>8</v>
      </c>
      <c r="K14" s="55">
        <f t="shared" si="0"/>
        <v>34.171875</v>
      </c>
      <c r="L14" s="78">
        <v>22</v>
      </c>
      <c r="M14" s="51">
        <v>27.666666666666668</v>
      </c>
      <c r="N14" s="56">
        <v>4</v>
      </c>
      <c r="O14" s="55">
        <f t="shared" si="1"/>
        <v>27.666666666666668</v>
      </c>
      <c r="P14" s="78">
        <f t="shared" si="1"/>
        <v>4</v>
      </c>
      <c r="Q14" s="79">
        <v>14.5</v>
      </c>
      <c r="R14" s="52">
        <v>2</v>
      </c>
      <c r="S14" s="53">
        <v>17</v>
      </c>
      <c r="T14" s="56">
        <v>2</v>
      </c>
      <c r="U14" s="55">
        <f t="shared" si="2"/>
        <v>15.75</v>
      </c>
      <c r="V14" s="78">
        <f t="shared" si="3"/>
        <v>4</v>
      </c>
      <c r="W14" s="182">
        <f t="shared" si="4"/>
        <v>77.588541666666671</v>
      </c>
      <c r="X14" s="179">
        <f t="shared" si="5"/>
        <v>12.931423611111112</v>
      </c>
      <c r="Y14" s="91">
        <v>30</v>
      </c>
      <c r="Z14" s="89" t="s">
        <v>164</v>
      </c>
    </row>
    <row r="15" spans="2:26" ht="21">
      <c r="B15" s="4">
        <v>48</v>
      </c>
      <c r="C15" s="93" t="s">
        <v>330</v>
      </c>
      <c r="D15" s="3" t="s">
        <v>8</v>
      </c>
      <c r="E15" s="580" t="s">
        <v>490</v>
      </c>
      <c r="F15" s="52"/>
      <c r="G15" s="196" t="s">
        <v>490</v>
      </c>
      <c r="H15" s="52"/>
      <c r="I15" s="196" t="s">
        <v>490</v>
      </c>
      <c r="J15" s="56"/>
      <c r="K15" s="584" t="e">
        <f t="shared" si="0"/>
        <v>#VALUE!</v>
      </c>
      <c r="L15" s="78"/>
      <c r="M15" s="580" t="s">
        <v>490</v>
      </c>
      <c r="N15" s="54"/>
      <c r="O15" s="584" t="e">
        <v>#VALUE!</v>
      </c>
      <c r="P15" s="78"/>
      <c r="Q15" s="586" t="s">
        <v>490</v>
      </c>
      <c r="R15" s="52"/>
      <c r="S15" s="588" t="s">
        <v>490</v>
      </c>
      <c r="T15" s="56"/>
      <c r="U15" s="55" t="e">
        <f t="shared" si="2"/>
        <v>#VALUE!</v>
      </c>
      <c r="V15" s="78">
        <f t="shared" si="3"/>
        <v>0</v>
      </c>
      <c r="W15" s="182" t="e">
        <f t="shared" si="4"/>
        <v>#VALUE!</v>
      </c>
      <c r="X15" s="179" t="e">
        <f t="shared" si="5"/>
        <v>#VALUE!</v>
      </c>
      <c r="Y15" s="501">
        <f xml:space="preserve">  L15+P15+V15</f>
        <v>0</v>
      </c>
      <c r="Z15" s="89"/>
    </row>
    <row r="16" spans="2:26" ht="21">
      <c r="B16" s="4">
        <v>37</v>
      </c>
      <c r="C16" s="93" t="s">
        <v>266</v>
      </c>
      <c r="D16" s="3" t="s">
        <v>267</v>
      </c>
      <c r="E16" s="235">
        <v>27</v>
      </c>
      <c r="F16" s="236">
        <v>0</v>
      </c>
      <c r="G16" s="53">
        <v>22.25</v>
      </c>
      <c r="H16" s="52">
        <v>6</v>
      </c>
      <c r="I16" s="264">
        <v>29.75</v>
      </c>
      <c r="J16" s="241">
        <v>0</v>
      </c>
      <c r="K16" s="58">
        <f t="shared" si="0"/>
        <v>29.625</v>
      </c>
      <c r="L16" s="77">
        <f xml:space="preserve"> (F16+H16+J16)</f>
        <v>6</v>
      </c>
      <c r="M16" s="235">
        <v>19.833333333333332</v>
      </c>
      <c r="N16" s="241">
        <v>0</v>
      </c>
      <c r="O16" s="58">
        <f t="shared" ref="O16:O60" si="6">M16</f>
        <v>19.833333333333332</v>
      </c>
      <c r="P16" s="77">
        <f t="shared" ref="P16:P60" si="7">N16</f>
        <v>0</v>
      </c>
      <c r="Q16" s="79">
        <v>14.5</v>
      </c>
      <c r="R16" s="52">
        <v>2</v>
      </c>
      <c r="S16" s="53">
        <v>13</v>
      </c>
      <c r="T16" s="56">
        <v>2</v>
      </c>
      <c r="U16" s="55">
        <f t="shared" si="2"/>
        <v>13.75</v>
      </c>
      <c r="V16" s="78">
        <f t="shared" si="3"/>
        <v>4</v>
      </c>
      <c r="W16" s="182">
        <f t="shared" si="4"/>
        <v>63.208333333333329</v>
      </c>
      <c r="X16" s="179">
        <f t="shared" si="5"/>
        <v>10.534722222222221</v>
      </c>
      <c r="Y16" s="91">
        <v>30</v>
      </c>
      <c r="Z16" s="89" t="s">
        <v>164</v>
      </c>
    </row>
    <row r="17" spans="2:26" ht="21">
      <c r="B17" s="4">
        <v>49</v>
      </c>
      <c r="C17" s="93" t="s">
        <v>331</v>
      </c>
      <c r="D17" s="3" t="s">
        <v>268</v>
      </c>
      <c r="E17" s="51">
        <v>30.375</v>
      </c>
      <c r="F17" s="52">
        <v>8</v>
      </c>
      <c r="G17" s="53">
        <v>26.25</v>
      </c>
      <c r="H17" s="52">
        <v>6</v>
      </c>
      <c r="I17" s="264">
        <v>22.75</v>
      </c>
      <c r="J17" s="241">
        <v>0</v>
      </c>
      <c r="K17" s="58">
        <f t="shared" si="0"/>
        <v>29.765625</v>
      </c>
      <c r="L17" s="77">
        <f xml:space="preserve"> (F17+H17+J17)</f>
        <v>14</v>
      </c>
      <c r="M17" s="51">
        <v>27.84</v>
      </c>
      <c r="N17" s="56">
        <v>4</v>
      </c>
      <c r="O17" s="55">
        <f t="shared" si="6"/>
        <v>27.84</v>
      </c>
      <c r="P17" s="78">
        <f t="shared" si="7"/>
        <v>4</v>
      </c>
      <c r="Q17" s="585" t="s">
        <v>512</v>
      </c>
      <c r="R17" s="587"/>
      <c r="S17" s="53">
        <v>10.5</v>
      </c>
      <c r="T17" s="56">
        <v>2</v>
      </c>
      <c r="U17" s="55" t="e">
        <f t="shared" si="2"/>
        <v>#VALUE!</v>
      </c>
      <c r="V17" s="78">
        <f t="shared" si="3"/>
        <v>2</v>
      </c>
      <c r="W17" s="182" t="e">
        <f t="shared" si="4"/>
        <v>#VALUE!</v>
      </c>
      <c r="X17" s="179" t="e">
        <f t="shared" si="5"/>
        <v>#VALUE!</v>
      </c>
      <c r="Y17" s="501">
        <f xml:space="preserve">  L17+P17+V17</f>
        <v>20</v>
      </c>
      <c r="Z17" s="89"/>
    </row>
    <row r="18" spans="2:26" ht="21">
      <c r="B18" s="4">
        <v>7</v>
      </c>
      <c r="C18" s="93" t="s">
        <v>269</v>
      </c>
      <c r="D18" s="3" t="s">
        <v>135</v>
      </c>
      <c r="E18" s="51">
        <v>36.75</v>
      </c>
      <c r="F18" s="52">
        <v>8</v>
      </c>
      <c r="G18" s="53">
        <v>26.75</v>
      </c>
      <c r="H18" s="52">
        <v>6</v>
      </c>
      <c r="I18" s="80">
        <v>45.5</v>
      </c>
      <c r="J18" s="56">
        <v>8</v>
      </c>
      <c r="K18" s="55">
        <f t="shared" si="0"/>
        <v>40.875</v>
      </c>
      <c r="L18" s="78">
        <f xml:space="preserve"> (F18+H18+J18)</f>
        <v>22</v>
      </c>
      <c r="M18" s="51">
        <v>25.833333333333332</v>
      </c>
      <c r="N18" s="56">
        <v>4</v>
      </c>
      <c r="O18" s="55">
        <f t="shared" si="6"/>
        <v>25.833333333333332</v>
      </c>
      <c r="P18" s="78">
        <f t="shared" si="7"/>
        <v>4</v>
      </c>
      <c r="Q18" s="79">
        <v>14.5</v>
      </c>
      <c r="R18" s="52">
        <v>2</v>
      </c>
      <c r="S18" s="53">
        <v>20</v>
      </c>
      <c r="T18" s="56">
        <v>2</v>
      </c>
      <c r="U18" s="55">
        <f t="shared" si="2"/>
        <v>17.25</v>
      </c>
      <c r="V18" s="78">
        <f t="shared" si="3"/>
        <v>4</v>
      </c>
      <c r="W18" s="182">
        <f t="shared" si="4"/>
        <v>83.958333333333329</v>
      </c>
      <c r="X18" s="179">
        <f t="shared" si="5"/>
        <v>13.993055555555555</v>
      </c>
      <c r="Y18" s="91">
        <f xml:space="preserve">  L18+P18+V18</f>
        <v>30</v>
      </c>
      <c r="Z18" s="89" t="s">
        <v>164</v>
      </c>
    </row>
    <row r="19" spans="2:26" ht="21">
      <c r="B19" s="4">
        <v>18</v>
      </c>
      <c r="C19" s="93" t="s">
        <v>270</v>
      </c>
      <c r="D19" s="3" t="s">
        <v>271</v>
      </c>
      <c r="E19" s="235">
        <v>25.875</v>
      </c>
      <c r="F19" s="236">
        <v>0</v>
      </c>
      <c r="G19" s="53">
        <v>26.75</v>
      </c>
      <c r="H19" s="52">
        <v>6</v>
      </c>
      <c r="I19" s="264">
        <v>29.25</v>
      </c>
      <c r="J19" s="241">
        <v>0</v>
      </c>
      <c r="K19" s="55">
        <f t="shared" si="0"/>
        <v>30.703125</v>
      </c>
      <c r="L19" s="78">
        <v>22</v>
      </c>
      <c r="M19" s="51">
        <v>28.666666666666668</v>
      </c>
      <c r="N19" s="56">
        <v>4</v>
      </c>
      <c r="O19" s="55">
        <f t="shared" si="6"/>
        <v>28.666666666666668</v>
      </c>
      <c r="P19" s="78">
        <f t="shared" si="7"/>
        <v>4</v>
      </c>
      <c r="Q19" s="79">
        <v>18</v>
      </c>
      <c r="R19" s="52">
        <v>2</v>
      </c>
      <c r="S19" s="53">
        <v>15</v>
      </c>
      <c r="T19" s="56">
        <v>2</v>
      </c>
      <c r="U19" s="55">
        <f t="shared" si="2"/>
        <v>16.5</v>
      </c>
      <c r="V19" s="78">
        <f t="shared" si="3"/>
        <v>4</v>
      </c>
      <c r="W19" s="182">
        <f t="shared" si="4"/>
        <v>75.869791666666671</v>
      </c>
      <c r="X19" s="179">
        <f t="shared" si="5"/>
        <v>12.644965277777779</v>
      </c>
      <c r="Y19" s="91">
        <v>30</v>
      </c>
      <c r="Z19" s="89" t="s">
        <v>164</v>
      </c>
    </row>
    <row r="20" spans="2:26" ht="21">
      <c r="B20" s="4">
        <v>19</v>
      </c>
      <c r="C20" s="93" t="s">
        <v>272</v>
      </c>
      <c r="D20" s="3" t="s">
        <v>153</v>
      </c>
      <c r="E20" s="235">
        <v>25.875</v>
      </c>
      <c r="F20" s="236">
        <v>0</v>
      </c>
      <c r="G20" s="53">
        <v>25</v>
      </c>
      <c r="H20" s="52">
        <v>6</v>
      </c>
      <c r="I20" s="80">
        <v>36.75</v>
      </c>
      <c r="J20" s="56">
        <v>8</v>
      </c>
      <c r="K20" s="55">
        <f t="shared" si="0"/>
        <v>32.859375</v>
      </c>
      <c r="L20" s="78">
        <v>22</v>
      </c>
      <c r="M20" s="51">
        <v>25.5</v>
      </c>
      <c r="N20" s="56">
        <v>4</v>
      </c>
      <c r="O20" s="55">
        <f t="shared" si="6"/>
        <v>25.5</v>
      </c>
      <c r="P20" s="78">
        <f t="shared" si="7"/>
        <v>4</v>
      </c>
      <c r="Q20" s="79">
        <v>15.5</v>
      </c>
      <c r="R20" s="52">
        <v>2</v>
      </c>
      <c r="S20" s="53">
        <v>18</v>
      </c>
      <c r="T20" s="56">
        <v>2</v>
      </c>
      <c r="U20" s="55">
        <f t="shared" si="2"/>
        <v>16.75</v>
      </c>
      <c r="V20" s="78">
        <f t="shared" si="3"/>
        <v>4</v>
      </c>
      <c r="W20" s="182">
        <f t="shared" si="4"/>
        <v>75.109375</v>
      </c>
      <c r="X20" s="179">
        <f t="shared" si="5"/>
        <v>12.518229166666666</v>
      </c>
      <c r="Y20" s="91">
        <v>30</v>
      </c>
      <c r="Z20" s="89" t="s">
        <v>164</v>
      </c>
    </row>
    <row r="21" spans="2:26" ht="21">
      <c r="B21" s="4">
        <v>36</v>
      </c>
      <c r="C21" s="93" t="s">
        <v>273</v>
      </c>
      <c r="D21" s="3" t="s">
        <v>268</v>
      </c>
      <c r="E21" s="235">
        <v>22.5</v>
      </c>
      <c r="F21" s="236">
        <v>0</v>
      </c>
      <c r="G21" s="53">
        <v>22</v>
      </c>
      <c r="H21" s="52">
        <v>6</v>
      </c>
      <c r="I21" s="264">
        <v>28.25</v>
      </c>
      <c r="J21" s="241">
        <v>0</v>
      </c>
      <c r="K21" s="58">
        <f t="shared" si="0"/>
        <v>27.28125</v>
      </c>
      <c r="L21" s="77">
        <f xml:space="preserve"> (F21+H21+J21)</f>
        <v>6</v>
      </c>
      <c r="M21" s="51">
        <v>21.5</v>
      </c>
      <c r="N21" s="56">
        <v>4</v>
      </c>
      <c r="O21" s="55">
        <f t="shared" si="6"/>
        <v>21.5</v>
      </c>
      <c r="P21" s="78">
        <f t="shared" si="7"/>
        <v>4</v>
      </c>
      <c r="Q21" s="79">
        <v>15</v>
      </c>
      <c r="R21" s="52">
        <v>2</v>
      </c>
      <c r="S21" s="53">
        <v>14</v>
      </c>
      <c r="T21" s="56">
        <v>2</v>
      </c>
      <c r="U21" s="55">
        <f t="shared" si="2"/>
        <v>14.5</v>
      </c>
      <c r="V21" s="78">
        <f t="shared" si="3"/>
        <v>4</v>
      </c>
      <c r="W21" s="182">
        <f t="shared" si="4"/>
        <v>63.28125</v>
      </c>
      <c r="X21" s="179">
        <f t="shared" si="5"/>
        <v>10.546875</v>
      </c>
      <c r="Y21" s="91">
        <v>30</v>
      </c>
      <c r="Z21" s="89" t="s">
        <v>164</v>
      </c>
    </row>
    <row r="22" spans="2:26" ht="21">
      <c r="B22" s="4">
        <v>1</v>
      </c>
      <c r="C22" s="93" t="s">
        <v>274</v>
      </c>
      <c r="D22" s="3" t="s">
        <v>275</v>
      </c>
      <c r="E22" s="51">
        <v>32.625</v>
      </c>
      <c r="F22" s="52">
        <v>8</v>
      </c>
      <c r="G22" s="53">
        <v>24.75</v>
      </c>
      <c r="H22" s="52">
        <v>6</v>
      </c>
      <c r="I22" s="80">
        <v>45</v>
      </c>
      <c r="J22" s="56">
        <v>8</v>
      </c>
      <c r="K22" s="55">
        <f t="shared" si="0"/>
        <v>38.390625</v>
      </c>
      <c r="L22" s="78">
        <f xml:space="preserve"> (F22+H22+J22)</f>
        <v>22</v>
      </c>
      <c r="M22" s="51">
        <v>36.833333333333336</v>
      </c>
      <c r="N22" s="56">
        <v>4</v>
      </c>
      <c r="O22" s="55">
        <f t="shared" si="6"/>
        <v>36.833333333333336</v>
      </c>
      <c r="P22" s="78">
        <f t="shared" si="7"/>
        <v>4</v>
      </c>
      <c r="Q22" s="79">
        <v>19.75</v>
      </c>
      <c r="R22" s="52">
        <v>2</v>
      </c>
      <c r="S22" s="53">
        <v>16</v>
      </c>
      <c r="T22" s="56">
        <v>2</v>
      </c>
      <c r="U22" s="55">
        <f t="shared" si="2"/>
        <v>17.875</v>
      </c>
      <c r="V22" s="78">
        <f t="shared" si="3"/>
        <v>4</v>
      </c>
      <c r="W22" s="182">
        <f t="shared" si="4"/>
        <v>93.098958333333343</v>
      </c>
      <c r="X22" s="179">
        <f t="shared" si="5"/>
        <v>15.516493055555557</v>
      </c>
      <c r="Y22" s="91">
        <f xml:space="preserve">  L22+P22+V22</f>
        <v>30</v>
      </c>
      <c r="Z22" s="89" t="s">
        <v>164</v>
      </c>
    </row>
    <row r="23" spans="2:26" ht="21">
      <c r="B23" s="4">
        <v>46</v>
      </c>
      <c r="C23" s="93" t="s">
        <v>276</v>
      </c>
      <c r="D23" s="3" t="s">
        <v>133</v>
      </c>
      <c r="E23" s="235">
        <v>20.25</v>
      </c>
      <c r="F23" s="236">
        <v>0</v>
      </c>
      <c r="G23" s="239">
        <v>17.75</v>
      </c>
      <c r="H23" s="236">
        <v>0</v>
      </c>
      <c r="I23" s="264">
        <v>22.25</v>
      </c>
      <c r="J23" s="241">
        <v>0</v>
      </c>
      <c r="K23" s="58">
        <f t="shared" si="0"/>
        <v>22.59375</v>
      </c>
      <c r="L23" s="77">
        <f xml:space="preserve"> (F23+H23+J23)</f>
        <v>0</v>
      </c>
      <c r="M23" s="235">
        <v>14.166666666666666</v>
      </c>
      <c r="N23" s="241">
        <v>0</v>
      </c>
      <c r="O23" s="58">
        <f t="shared" si="6"/>
        <v>14.166666666666666</v>
      </c>
      <c r="P23" s="77">
        <f t="shared" si="7"/>
        <v>0</v>
      </c>
      <c r="Q23" s="79">
        <v>14.5</v>
      </c>
      <c r="R23" s="52">
        <v>2</v>
      </c>
      <c r="S23" s="53">
        <v>12</v>
      </c>
      <c r="T23" s="56">
        <v>2</v>
      </c>
      <c r="U23" s="55">
        <f t="shared" si="2"/>
        <v>13.25</v>
      </c>
      <c r="V23" s="78">
        <f t="shared" si="3"/>
        <v>4</v>
      </c>
      <c r="W23" s="182">
        <f t="shared" si="4"/>
        <v>50.010416666666664</v>
      </c>
      <c r="X23" s="500">
        <f t="shared" si="5"/>
        <v>8.3350694444444446</v>
      </c>
      <c r="Y23" s="501">
        <f xml:space="preserve">  L23+P23+V23</f>
        <v>4</v>
      </c>
      <c r="Z23" s="89" t="s">
        <v>165</v>
      </c>
    </row>
    <row r="24" spans="2:26" ht="21">
      <c r="B24" s="4">
        <v>12</v>
      </c>
      <c r="C24" s="93" t="s">
        <v>332</v>
      </c>
      <c r="D24" s="3" t="s">
        <v>277</v>
      </c>
      <c r="E24" s="51">
        <v>36.375</v>
      </c>
      <c r="F24" s="52">
        <v>8</v>
      </c>
      <c r="G24" s="53">
        <v>26.25</v>
      </c>
      <c r="H24" s="52">
        <v>6</v>
      </c>
      <c r="I24" s="80">
        <v>33.5</v>
      </c>
      <c r="J24" s="56">
        <v>8</v>
      </c>
      <c r="K24" s="55">
        <f t="shared" si="0"/>
        <v>36.046875</v>
      </c>
      <c r="L24" s="78">
        <f xml:space="preserve"> (F24+H24+J24)</f>
        <v>22</v>
      </c>
      <c r="M24" s="51">
        <v>29.5</v>
      </c>
      <c r="N24" s="56">
        <v>4</v>
      </c>
      <c r="O24" s="55">
        <f t="shared" si="6"/>
        <v>29.5</v>
      </c>
      <c r="P24" s="78">
        <f t="shared" si="7"/>
        <v>4</v>
      </c>
      <c r="Q24" s="79">
        <v>15</v>
      </c>
      <c r="R24" s="52">
        <v>2</v>
      </c>
      <c r="S24" s="53">
        <v>16.5</v>
      </c>
      <c r="T24" s="56">
        <v>2</v>
      </c>
      <c r="U24" s="55">
        <f t="shared" si="2"/>
        <v>15.75</v>
      </c>
      <c r="V24" s="78">
        <f t="shared" si="3"/>
        <v>4</v>
      </c>
      <c r="W24" s="182">
        <f t="shared" si="4"/>
        <v>81.296875</v>
      </c>
      <c r="X24" s="179">
        <f t="shared" si="5"/>
        <v>13.549479166666666</v>
      </c>
      <c r="Y24" s="91">
        <v>30</v>
      </c>
      <c r="Z24" s="89" t="s">
        <v>164</v>
      </c>
    </row>
    <row r="25" spans="2:26" ht="21">
      <c r="B25" s="4">
        <v>24</v>
      </c>
      <c r="C25" s="93" t="s">
        <v>278</v>
      </c>
      <c r="D25" s="3" t="s">
        <v>23</v>
      </c>
      <c r="E25" s="235">
        <v>25.5</v>
      </c>
      <c r="F25" s="236">
        <v>0</v>
      </c>
      <c r="G25" s="53">
        <v>22</v>
      </c>
      <c r="H25" s="52">
        <v>6</v>
      </c>
      <c r="I25" s="264">
        <v>28.5</v>
      </c>
      <c r="J25" s="241">
        <v>0</v>
      </c>
      <c r="K25" s="58">
        <f t="shared" si="0"/>
        <v>28.5</v>
      </c>
      <c r="L25" s="77">
        <f xml:space="preserve"> (F25+H25+J25)</f>
        <v>6</v>
      </c>
      <c r="M25" s="51">
        <v>26.666666666666668</v>
      </c>
      <c r="N25" s="56">
        <v>4</v>
      </c>
      <c r="O25" s="55">
        <f t="shared" si="6"/>
        <v>26.666666666666668</v>
      </c>
      <c r="P25" s="78">
        <f t="shared" si="7"/>
        <v>4</v>
      </c>
      <c r="Q25" s="79">
        <v>17</v>
      </c>
      <c r="R25" s="52">
        <v>2</v>
      </c>
      <c r="S25" s="53">
        <v>15</v>
      </c>
      <c r="T25" s="56">
        <v>2</v>
      </c>
      <c r="U25" s="55">
        <f t="shared" si="2"/>
        <v>16</v>
      </c>
      <c r="V25" s="78">
        <f t="shared" si="3"/>
        <v>4</v>
      </c>
      <c r="W25" s="182">
        <f t="shared" si="4"/>
        <v>71.166666666666671</v>
      </c>
      <c r="X25" s="179">
        <f t="shared" si="5"/>
        <v>11.861111111111112</v>
      </c>
      <c r="Y25" s="91">
        <v>30</v>
      </c>
      <c r="Z25" s="89" t="s">
        <v>164</v>
      </c>
    </row>
    <row r="26" spans="2:26" ht="21">
      <c r="B26" s="4">
        <v>22</v>
      </c>
      <c r="C26" s="93" t="s">
        <v>279</v>
      </c>
      <c r="D26" s="3" t="s">
        <v>280</v>
      </c>
      <c r="E26" s="235">
        <v>27</v>
      </c>
      <c r="F26" s="236">
        <v>0</v>
      </c>
      <c r="G26" s="53">
        <v>25.75</v>
      </c>
      <c r="H26" s="52">
        <v>6</v>
      </c>
      <c r="I26" s="80">
        <v>34.75</v>
      </c>
      <c r="J26" s="56">
        <v>8</v>
      </c>
      <c r="K26" s="55">
        <f t="shared" si="0"/>
        <v>32.8125</v>
      </c>
      <c r="L26" s="78">
        <v>22</v>
      </c>
      <c r="M26" s="51">
        <v>24.666666666666668</v>
      </c>
      <c r="N26" s="56">
        <v>4</v>
      </c>
      <c r="O26" s="55">
        <f t="shared" si="6"/>
        <v>24.666666666666668</v>
      </c>
      <c r="P26" s="78">
        <f t="shared" si="7"/>
        <v>4</v>
      </c>
      <c r="Q26" s="79">
        <v>16</v>
      </c>
      <c r="R26" s="52">
        <v>2</v>
      </c>
      <c r="S26" s="53">
        <v>12</v>
      </c>
      <c r="T26" s="56">
        <v>2</v>
      </c>
      <c r="U26" s="55">
        <f t="shared" si="2"/>
        <v>14</v>
      </c>
      <c r="V26" s="78">
        <f t="shared" si="3"/>
        <v>4</v>
      </c>
      <c r="W26" s="182">
        <f t="shared" si="4"/>
        <v>71.479166666666671</v>
      </c>
      <c r="X26" s="179">
        <f t="shared" si="5"/>
        <v>11.913194444444445</v>
      </c>
      <c r="Y26" s="91">
        <v>30</v>
      </c>
      <c r="Z26" s="89" t="s">
        <v>164</v>
      </c>
    </row>
    <row r="27" spans="2:26" ht="21">
      <c r="B27" s="4">
        <v>29</v>
      </c>
      <c r="C27" s="93" t="s">
        <v>281</v>
      </c>
      <c r="D27" s="3" t="s">
        <v>282</v>
      </c>
      <c r="E27" s="235">
        <v>25.875</v>
      </c>
      <c r="F27" s="236">
        <v>0</v>
      </c>
      <c r="G27" s="53">
        <v>23.5</v>
      </c>
      <c r="H27" s="52">
        <v>6</v>
      </c>
      <c r="I27" s="80">
        <v>41.75</v>
      </c>
      <c r="J27" s="56">
        <v>8</v>
      </c>
      <c r="K27" s="55">
        <f t="shared" si="0"/>
        <v>34.171875</v>
      </c>
      <c r="L27" s="78">
        <v>22</v>
      </c>
      <c r="M27" s="235">
        <v>16.5</v>
      </c>
      <c r="N27" s="241">
        <v>0</v>
      </c>
      <c r="O27" s="58">
        <f t="shared" si="6"/>
        <v>16.5</v>
      </c>
      <c r="P27" s="77">
        <f t="shared" si="7"/>
        <v>0</v>
      </c>
      <c r="Q27" s="79">
        <v>19.75</v>
      </c>
      <c r="R27" s="52">
        <v>2</v>
      </c>
      <c r="S27" s="53">
        <v>14</v>
      </c>
      <c r="T27" s="56">
        <v>2</v>
      </c>
      <c r="U27" s="55">
        <f t="shared" si="2"/>
        <v>16.875</v>
      </c>
      <c r="V27" s="78">
        <f t="shared" si="3"/>
        <v>4</v>
      </c>
      <c r="W27" s="182">
        <f t="shared" si="4"/>
        <v>67.546875</v>
      </c>
      <c r="X27" s="179">
        <f t="shared" si="5"/>
        <v>11.2578125</v>
      </c>
      <c r="Y27" s="91">
        <v>30</v>
      </c>
      <c r="Z27" s="89" t="s">
        <v>164</v>
      </c>
    </row>
    <row r="28" spans="2:26" ht="21">
      <c r="B28" s="4">
        <v>17</v>
      </c>
      <c r="C28" s="93" t="s">
        <v>283</v>
      </c>
      <c r="D28" s="3" t="s">
        <v>284</v>
      </c>
      <c r="E28" s="235">
        <v>27.75</v>
      </c>
      <c r="F28" s="236">
        <v>0</v>
      </c>
      <c r="G28" s="53">
        <v>21.75</v>
      </c>
      <c r="H28" s="52">
        <v>6</v>
      </c>
      <c r="I28" s="80">
        <v>35.5</v>
      </c>
      <c r="J28" s="56">
        <v>8</v>
      </c>
      <c r="K28" s="55">
        <f t="shared" si="0"/>
        <v>31.875</v>
      </c>
      <c r="L28" s="78">
        <v>22</v>
      </c>
      <c r="M28" s="51">
        <v>29.666666666666668</v>
      </c>
      <c r="N28" s="56">
        <v>4</v>
      </c>
      <c r="O28" s="55">
        <f t="shared" si="6"/>
        <v>29.666666666666668</v>
      </c>
      <c r="P28" s="78">
        <f t="shared" si="7"/>
        <v>4</v>
      </c>
      <c r="Q28" s="79">
        <v>14.5</v>
      </c>
      <c r="R28" s="52">
        <v>2</v>
      </c>
      <c r="S28" s="53">
        <v>17</v>
      </c>
      <c r="T28" s="56">
        <v>2</v>
      </c>
      <c r="U28" s="55">
        <f t="shared" si="2"/>
        <v>15.75</v>
      </c>
      <c r="V28" s="78">
        <f t="shared" si="3"/>
        <v>4</v>
      </c>
      <c r="W28" s="182">
        <f t="shared" si="4"/>
        <v>77.291666666666671</v>
      </c>
      <c r="X28" s="179">
        <f t="shared" si="5"/>
        <v>12.881944444444445</v>
      </c>
      <c r="Y28" s="91">
        <v>30</v>
      </c>
      <c r="Z28" s="89" t="s">
        <v>164</v>
      </c>
    </row>
    <row r="29" spans="2:26" ht="21">
      <c r="B29" s="4">
        <v>30</v>
      </c>
      <c r="C29" s="93" t="s">
        <v>285</v>
      </c>
      <c r="D29" s="3" t="s">
        <v>286</v>
      </c>
      <c r="E29" s="235">
        <v>18</v>
      </c>
      <c r="F29" s="236">
        <v>0</v>
      </c>
      <c r="G29" s="53">
        <v>22.25</v>
      </c>
      <c r="H29" s="52">
        <v>6</v>
      </c>
      <c r="I29" s="264">
        <v>26.25</v>
      </c>
      <c r="J29" s="241">
        <v>0</v>
      </c>
      <c r="K29" s="58">
        <f t="shared" si="0"/>
        <v>24.9375</v>
      </c>
      <c r="L29" s="77">
        <f t="shared" ref="L29:L36" si="8" xml:space="preserve"> (F29+H29+J29)</f>
        <v>6</v>
      </c>
      <c r="M29" s="51">
        <v>26.666666666666668</v>
      </c>
      <c r="N29" s="56">
        <v>4</v>
      </c>
      <c r="O29" s="55">
        <f t="shared" si="6"/>
        <v>26.666666666666668</v>
      </c>
      <c r="P29" s="78">
        <f t="shared" si="7"/>
        <v>4</v>
      </c>
      <c r="Q29" s="79">
        <v>16.5</v>
      </c>
      <c r="R29" s="52">
        <v>2</v>
      </c>
      <c r="S29" s="53">
        <v>14</v>
      </c>
      <c r="T29" s="56">
        <v>2</v>
      </c>
      <c r="U29" s="55">
        <f t="shared" si="2"/>
        <v>15.25</v>
      </c>
      <c r="V29" s="78">
        <f t="shared" si="3"/>
        <v>4</v>
      </c>
      <c r="W29" s="182">
        <f t="shared" si="4"/>
        <v>66.854166666666671</v>
      </c>
      <c r="X29" s="179">
        <f t="shared" si="5"/>
        <v>11.142361111111112</v>
      </c>
      <c r="Y29" s="91">
        <v>30</v>
      </c>
      <c r="Z29" s="89" t="s">
        <v>164</v>
      </c>
    </row>
    <row r="30" spans="2:26" ht="21">
      <c r="B30" s="4">
        <v>41</v>
      </c>
      <c r="C30" s="93" t="s">
        <v>287</v>
      </c>
      <c r="D30" s="3" t="s">
        <v>203</v>
      </c>
      <c r="E30" s="235">
        <v>18.375</v>
      </c>
      <c r="F30" s="236">
        <v>0</v>
      </c>
      <c r="G30" s="53">
        <v>20</v>
      </c>
      <c r="H30" s="52">
        <v>6</v>
      </c>
      <c r="I30" s="80">
        <v>35.25</v>
      </c>
      <c r="J30" s="56">
        <v>8</v>
      </c>
      <c r="K30" s="58">
        <f t="shared" si="0"/>
        <v>27.609375</v>
      </c>
      <c r="L30" s="77">
        <f t="shared" si="8"/>
        <v>14</v>
      </c>
      <c r="M30" s="235">
        <v>16.166666666666668</v>
      </c>
      <c r="N30" s="241">
        <v>0</v>
      </c>
      <c r="O30" s="58">
        <f t="shared" si="6"/>
        <v>16.166666666666668</v>
      </c>
      <c r="P30" s="77">
        <f t="shared" si="7"/>
        <v>0</v>
      </c>
      <c r="Q30" s="79">
        <v>16.5</v>
      </c>
      <c r="R30" s="52">
        <v>2</v>
      </c>
      <c r="S30" s="53">
        <v>16</v>
      </c>
      <c r="T30" s="56">
        <v>2</v>
      </c>
      <c r="U30" s="55">
        <f t="shared" si="2"/>
        <v>16.25</v>
      </c>
      <c r="V30" s="78">
        <f t="shared" si="3"/>
        <v>4</v>
      </c>
      <c r="W30" s="182">
        <f t="shared" si="4"/>
        <v>60.026041666666671</v>
      </c>
      <c r="X30" s="179">
        <f t="shared" si="5"/>
        <v>10.004340277777779</v>
      </c>
      <c r="Y30" s="91">
        <v>30</v>
      </c>
      <c r="Z30" s="89" t="s">
        <v>164</v>
      </c>
    </row>
    <row r="31" spans="2:26" ht="21">
      <c r="B31" s="4">
        <v>21</v>
      </c>
      <c r="C31" s="93" t="s">
        <v>288</v>
      </c>
      <c r="D31" s="3" t="s">
        <v>133</v>
      </c>
      <c r="E31" s="235">
        <v>16.875</v>
      </c>
      <c r="F31" s="236">
        <v>0</v>
      </c>
      <c r="G31" s="53">
        <v>23.25</v>
      </c>
      <c r="H31" s="52">
        <v>6</v>
      </c>
      <c r="I31" s="80">
        <v>32.5</v>
      </c>
      <c r="J31" s="56">
        <v>8</v>
      </c>
      <c r="K31" s="58">
        <f t="shared" si="0"/>
        <v>27.234375</v>
      </c>
      <c r="L31" s="77">
        <f t="shared" si="8"/>
        <v>14</v>
      </c>
      <c r="M31" s="51">
        <v>32.166666666666664</v>
      </c>
      <c r="N31" s="56">
        <v>4</v>
      </c>
      <c r="O31" s="55">
        <f t="shared" si="6"/>
        <v>32.166666666666664</v>
      </c>
      <c r="P31" s="78">
        <f t="shared" si="7"/>
        <v>4</v>
      </c>
      <c r="Q31" s="79">
        <v>13.5</v>
      </c>
      <c r="R31" s="52">
        <v>2</v>
      </c>
      <c r="S31" s="53">
        <v>16</v>
      </c>
      <c r="T31" s="56">
        <v>2</v>
      </c>
      <c r="U31" s="55">
        <f t="shared" si="2"/>
        <v>14.75</v>
      </c>
      <c r="V31" s="78">
        <f t="shared" si="3"/>
        <v>4</v>
      </c>
      <c r="W31" s="182">
        <f t="shared" si="4"/>
        <v>74.151041666666657</v>
      </c>
      <c r="X31" s="179">
        <f t="shared" si="5"/>
        <v>12.358506944444443</v>
      </c>
      <c r="Y31" s="91">
        <v>30</v>
      </c>
      <c r="Z31" s="89" t="s">
        <v>164</v>
      </c>
    </row>
    <row r="32" spans="2:26" ht="21">
      <c r="B32" s="4">
        <v>4</v>
      </c>
      <c r="C32" s="93" t="s">
        <v>289</v>
      </c>
      <c r="D32" s="3" t="s">
        <v>290</v>
      </c>
      <c r="E32" s="51">
        <v>39</v>
      </c>
      <c r="F32" s="52">
        <v>8</v>
      </c>
      <c r="G32" s="53">
        <v>24.25</v>
      </c>
      <c r="H32" s="52">
        <v>6</v>
      </c>
      <c r="I32" s="80">
        <v>39.5</v>
      </c>
      <c r="J32" s="56">
        <v>8</v>
      </c>
      <c r="K32" s="55">
        <f t="shared" si="0"/>
        <v>38.53125</v>
      </c>
      <c r="L32" s="78">
        <f t="shared" si="8"/>
        <v>22</v>
      </c>
      <c r="M32" s="51">
        <v>30.166666666666668</v>
      </c>
      <c r="N32" s="56">
        <v>4</v>
      </c>
      <c r="O32" s="55">
        <f t="shared" si="6"/>
        <v>30.166666666666668</v>
      </c>
      <c r="P32" s="78">
        <f t="shared" si="7"/>
        <v>4</v>
      </c>
      <c r="Q32" s="79">
        <v>16</v>
      </c>
      <c r="R32" s="52">
        <v>2</v>
      </c>
      <c r="S32" s="53">
        <v>18.5</v>
      </c>
      <c r="T32" s="56">
        <v>2</v>
      </c>
      <c r="U32" s="55">
        <f t="shared" si="2"/>
        <v>17.25</v>
      </c>
      <c r="V32" s="78">
        <f t="shared" si="3"/>
        <v>4</v>
      </c>
      <c r="W32" s="182">
        <f t="shared" si="4"/>
        <v>85.947916666666671</v>
      </c>
      <c r="X32" s="179">
        <f t="shared" si="5"/>
        <v>14.324652777777779</v>
      </c>
      <c r="Y32" s="91">
        <f xml:space="preserve">  L32+P32+V32</f>
        <v>30</v>
      </c>
      <c r="Z32" s="89" t="s">
        <v>164</v>
      </c>
    </row>
    <row r="33" spans="2:26" ht="21">
      <c r="B33" s="4">
        <v>25</v>
      </c>
      <c r="C33" s="93" t="s">
        <v>291</v>
      </c>
      <c r="D33" s="3" t="s">
        <v>292</v>
      </c>
      <c r="E33" s="235">
        <v>25.875</v>
      </c>
      <c r="F33" s="236">
        <v>0</v>
      </c>
      <c r="G33" s="239">
        <v>17.25</v>
      </c>
      <c r="H33" s="236">
        <v>0</v>
      </c>
      <c r="I33" s="80">
        <v>31.75</v>
      </c>
      <c r="J33" s="56">
        <v>8</v>
      </c>
      <c r="K33" s="58">
        <f t="shared" si="0"/>
        <v>28.078125</v>
      </c>
      <c r="L33" s="77">
        <f t="shared" si="8"/>
        <v>8</v>
      </c>
      <c r="M33" s="51">
        <v>27.333333333333332</v>
      </c>
      <c r="N33" s="56">
        <v>4</v>
      </c>
      <c r="O33" s="55">
        <f t="shared" si="6"/>
        <v>27.333333333333332</v>
      </c>
      <c r="P33" s="78">
        <f t="shared" si="7"/>
        <v>4</v>
      </c>
      <c r="Q33" s="79">
        <v>16</v>
      </c>
      <c r="R33" s="52">
        <v>2</v>
      </c>
      <c r="S33" s="53">
        <v>15</v>
      </c>
      <c r="T33" s="56">
        <v>2</v>
      </c>
      <c r="U33" s="55">
        <f t="shared" si="2"/>
        <v>15.5</v>
      </c>
      <c r="V33" s="78">
        <f t="shared" si="3"/>
        <v>4</v>
      </c>
      <c r="W33" s="182">
        <f t="shared" si="4"/>
        <v>70.911458333333329</v>
      </c>
      <c r="X33" s="179">
        <f t="shared" si="5"/>
        <v>11.818576388888888</v>
      </c>
      <c r="Y33" s="91">
        <v>30</v>
      </c>
      <c r="Z33" s="89" t="s">
        <v>164</v>
      </c>
    </row>
    <row r="34" spans="2:26" ht="21">
      <c r="B34" s="4">
        <v>44</v>
      </c>
      <c r="C34" s="93" t="s">
        <v>293</v>
      </c>
      <c r="D34" s="3" t="s">
        <v>294</v>
      </c>
      <c r="E34" s="235">
        <v>16.5</v>
      </c>
      <c r="F34" s="236">
        <v>0</v>
      </c>
      <c r="G34" s="53">
        <v>21.75</v>
      </c>
      <c r="H34" s="52">
        <v>6</v>
      </c>
      <c r="I34" s="80">
        <v>30.5</v>
      </c>
      <c r="J34" s="56">
        <v>8</v>
      </c>
      <c r="K34" s="58">
        <f t="shared" si="0"/>
        <v>25.78125</v>
      </c>
      <c r="L34" s="77">
        <f t="shared" si="8"/>
        <v>14</v>
      </c>
      <c r="M34" s="235">
        <v>14.333333333333334</v>
      </c>
      <c r="N34" s="241">
        <v>0</v>
      </c>
      <c r="O34" s="58">
        <f t="shared" si="6"/>
        <v>14.333333333333334</v>
      </c>
      <c r="P34" s="77">
        <f t="shared" si="7"/>
        <v>0</v>
      </c>
      <c r="Q34" s="79">
        <v>16</v>
      </c>
      <c r="R34" s="52">
        <v>2</v>
      </c>
      <c r="S34" s="53">
        <v>14</v>
      </c>
      <c r="T34" s="56">
        <v>2</v>
      </c>
      <c r="U34" s="55">
        <f t="shared" si="2"/>
        <v>15</v>
      </c>
      <c r="V34" s="78">
        <f t="shared" si="3"/>
        <v>4</v>
      </c>
      <c r="W34" s="182">
        <f t="shared" si="4"/>
        <v>55.114583333333336</v>
      </c>
      <c r="X34" s="500">
        <f t="shared" si="5"/>
        <v>9.1857638888888893</v>
      </c>
      <c r="Y34" s="501">
        <f xml:space="preserve">  L34+P34+V34</f>
        <v>18</v>
      </c>
      <c r="Z34" s="89" t="s">
        <v>165</v>
      </c>
    </row>
    <row r="35" spans="2:26" ht="21">
      <c r="B35" s="4">
        <v>45</v>
      </c>
      <c r="C35" s="93" t="s">
        <v>295</v>
      </c>
      <c r="D35" s="3" t="s">
        <v>126</v>
      </c>
      <c r="E35" s="235">
        <v>22.125</v>
      </c>
      <c r="F35" s="236">
        <v>0</v>
      </c>
      <c r="G35" s="53">
        <v>22.5</v>
      </c>
      <c r="H35" s="52">
        <v>6</v>
      </c>
      <c r="I35" s="264">
        <v>15.25</v>
      </c>
      <c r="J35" s="241">
        <v>0</v>
      </c>
      <c r="K35" s="58">
        <f t="shared" si="0"/>
        <v>22.453125</v>
      </c>
      <c r="L35" s="77">
        <f t="shared" si="8"/>
        <v>6</v>
      </c>
      <c r="M35" s="235">
        <v>15</v>
      </c>
      <c r="N35" s="241">
        <v>0</v>
      </c>
      <c r="O35" s="58">
        <f t="shared" si="6"/>
        <v>15</v>
      </c>
      <c r="P35" s="77">
        <f t="shared" si="7"/>
        <v>0</v>
      </c>
      <c r="Q35" s="79">
        <v>15</v>
      </c>
      <c r="R35" s="52">
        <v>2</v>
      </c>
      <c r="S35" s="53">
        <v>16</v>
      </c>
      <c r="T35" s="56">
        <v>2</v>
      </c>
      <c r="U35" s="55">
        <f t="shared" si="2"/>
        <v>15.5</v>
      </c>
      <c r="V35" s="78">
        <f t="shared" si="3"/>
        <v>4</v>
      </c>
      <c r="W35" s="182">
        <f t="shared" si="4"/>
        <v>52.953125</v>
      </c>
      <c r="X35" s="500">
        <f t="shared" si="5"/>
        <v>8.8255208333333339</v>
      </c>
      <c r="Y35" s="501">
        <f xml:space="preserve">  L35+P35+V35</f>
        <v>10</v>
      </c>
      <c r="Z35" s="89" t="s">
        <v>165</v>
      </c>
    </row>
    <row r="36" spans="2:26" ht="21">
      <c r="B36" s="4">
        <v>10</v>
      </c>
      <c r="C36" s="93" t="s">
        <v>296</v>
      </c>
      <c r="D36" s="3" t="s">
        <v>11</v>
      </c>
      <c r="E36" s="51">
        <v>30</v>
      </c>
      <c r="F36" s="52">
        <v>8</v>
      </c>
      <c r="G36" s="53">
        <v>28</v>
      </c>
      <c r="H36" s="52">
        <v>6</v>
      </c>
      <c r="I36" s="80">
        <v>36</v>
      </c>
      <c r="J36" s="56">
        <v>8</v>
      </c>
      <c r="K36" s="55">
        <f t="shared" si="0"/>
        <v>35.25</v>
      </c>
      <c r="L36" s="78">
        <f t="shared" si="8"/>
        <v>22</v>
      </c>
      <c r="M36" s="51">
        <v>31</v>
      </c>
      <c r="N36" s="56">
        <v>4</v>
      </c>
      <c r="O36" s="55">
        <f t="shared" si="6"/>
        <v>31</v>
      </c>
      <c r="P36" s="78">
        <f t="shared" si="7"/>
        <v>4</v>
      </c>
      <c r="Q36" s="79">
        <v>15</v>
      </c>
      <c r="R36" s="52">
        <v>2</v>
      </c>
      <c r="S36" s="53">
        <v>16</v>
      </c>
      <c r="T36" s="56">
        <v>2</v>
      </c>
      <c r="U36" s="55">
        <f t="shared" si="2"/>
        <v>15.5</v>
      </c>
      <c r="V36" s="78">
        <f t="shared" si="3"/>
        <v>4</v>
      </c>
      <c r="W36" s="182">
        <f t="shared" si="4"/>
        <v>81.75</v>
      </c>
      <c r="X36" s="179">
        <f t="shared" si="5"/>
        <v>13.625</v>
      </c>
      <c r="Y36" s="91">
        <v>30</v>
      </c>
      <c r="Z36" s="89" t="s">
        <v>164</v>
      </c>
    </row>
    <row r="37" spans="2:26" ht="21">
      <c r="B37" s="4">
        <v>20</v>
      </c>
      <c r="C37" s="93" t="s">
        <v>297</v>
      </c>
      <c r="D37" s="3" t="s">
        <v>298</v>
      </c>
      <c r="E37" s="235">
        <v>28.5</v>
      </c>
      <c r="F37" s="236">
        <v>0</v>
      </c>
      <c r="G37" s="53">
        <v>23.5</v>
      </c>
      <c r="H37" s="52">
        <v>6</v>
      </c>
      <c r="I37" s="80">
        <v>32</v>
      </c>
      <c r="J37" s="56">
        <v>8</v>
      </c>
      <c r="K37" s="55">
        <f t="shared" si="0"/>
        <v>31.5</v>
      </c>
      <c r="L37" s="78">
        <v>22</v>
      </c>
      <c r="M37" s="51">
        <v>27.166666666666668</v>
      </c>
      <c r="N37" s="56">
        <v>4</v>
      </c>
      <c r="O37" s="55">
        <f t="shared" si="6"/>
        <v>27.166666666666668</v>
      </c>
      <c r="P37" s="78">
        <f t="shared" si="7"/>
        <v>4</v>
      </c>
      <c r="Q37" s="79">
        <v>17</v>
      </c>
      <c r="R37" s="52">
        <v>2</v>
      </c>
      <c r="S37" s="53">
        <v>14</v>
      </c>
      <c r="T37" s="56">
        <v>2</v>
      </c>
      <c r="U37" s="55">
        <f t="shared" si="2"/>
        <v>15.5</v>
      </c>
      <c r="V37" s="78">
        <f t="shared" si="3"/>
        <v>4</v>
      </c>
      <c r="W37" s="182">
        <f t="shared" si="4"/>
        <v>74.166666666666671</v>
      </c>
      <c r="X37" s="179">
        <f t="shared" si="5"/>
        <v>12.361111111111112</v>
      </c>
      <c r="Y37" s="91">
        <v>30</v>
      </c>
      <c r="Z37" s="89" t="s">
        <v>164</v>
      </c>
    </row>
    <row r="38" spans="2:26" ht="21">
      <c r="B38" s="4">
        <v>32</v>
      </c>
      <c r="C38" s="93" t="s">
        <v>299</v>
      </c>
      <c r="D38" s="3" t="s">
        <v>133</v>
      </c>
      <c r="E38" s="235">
        <v>21.75</v>
      </c>
      <c r="F38" s="236">
        <v>0</v>
      </c>
      <c r="G38" s="53">
        <v>24.75</v>
      </c>
      <c r="H38" s="52">
        <v>6</v>
      </c>
      <c r="I38" s="80">
        <v>32.5</v>
      </c>
      <c r="J38" s="56">
        <v>8</v>
      </c>
      <c r="K38" s="58">
        <f t="shared" si="0"/>
        <v>29.625</v>
      </c>
      <c r="L38" s="77">
        <f t="shared" ref="L38:L43" si="9" xml:space="preserve"> (F38+H38+J38)</f>
        <v>14</v>
      </c>
      <c r="M38" s="51">
        <v>22.666666666666668</v>
      </c>
      <c r="N38" s="56">
        <v>4</v>
      </c>
      <c r="O38" s="55">
        <f t="shared" si="6"/>
        <v>22.666666666666668</v>
      </c>
      <c r="P38" s="78">
        <f t="shared" si="7"/>
        <v>4</v>
      </c>
      <c r="Q38" s="79">
        <v>13.5</v>
      </c>
      <c r="R38" s="52">
        <v>2</v>
      </c>
      <c r="S38" s="53">
        <v>14</v>
      </c>
      <c r="T38" s="56">
        <v>2</v>
      </c>
      <c r="U38" s="55">
        <f t="shared" si="2"/>
        <v>13.75</v>
      </c>
      <c r="V38" s="78">
        <f t="shared" si="3"/>
        <v>4</v>
      </c>
      <c r="W38" s="182">
        <f t="shared" si="4"/>
        <v>66.041666666666671</v>
      </c>
      <c r="X38" s="179">
        <f t="shared" si="5"/>
        <v>11.006944444444445</v>
      </c>
      <c r="Y38" s="91">
        <v>30</v>
      </c>
      <c r="Z38" s="89" t="s">
        <v>164</v>
      </c>
    </row>
    <row r="39" spans="2:26" ht="21">
      <c r="B39" s="4">
        <v>31</v>
      </c>
      <c r="C39" s="93" t="s">
        <v>300</v>
      </c>
      <c r="D39" s="3" t="s">
        <v>301</v>
      </c>
      <c r="E39" s="235">
        <v>19.5</v>
      </c>
      <c r="F39" s="236">
        <v>0</v>
      </c>
      <c r="G39" s="239">
        <v>17.75</v>
      </c>
      <c r="H39" s="236">
        <v>0</v>
      </c>
      <c r="I39" s="80">
        <v>33.5</v>
      </c>
      <c r="J39" s="56">
        <v>8</v>
      </c>
      <c r="K39" s="58">
        <f t="shared" si="0"/>
        <v>26.53125</v>
      </c>
      <c r="L39" s="77">
        <f t="shared" si="9"/>
        <v>8</v>
      </c>
      <c r="M39" s="51">
        <v>25</v>
      </c>
      <c r="N39" s="56">
        <v>4</v>
      </c>
      <c r="O39" s="55">
        <f t="shared" si="6"/>
        <v>25</v>
      </c>
      <c r="P39" s="78">
        <f t="shared" si="7"/>
        <v>4</v>
      </c>
      <c r="Q39" s="79">
        <v>14</v>
      </c>
      <c r="R39" s="52">
        <v>2</v>
      </c>
      <c r="S39" s="53">
        <v>16</v>
      </c>
      <c r="T39" s="56">
        <v>2</v>
      </c>
      <c r="U39" s="55">
        <f t="shared" si="2"/>
        <v>15</v>
      </c>
      <c r="V39" s="78">
        <f t="shared" si="3"/>
        <v>4</v>
      </c>
      <c r="W39" s="182">
        <f t="shared" si="4"/>
        <v>66.53125</v>
      </c>
      <c r="X39" s="179">
        <f t="shared" si="5"/>
        <v>11.088541666666666</v>
      </c>
      <c r="Y39" s="91">
        <v>30</v>
      </c>
      <c r="Z39" s="89" t="s">
        <v>164</v>
      </c>
    </row>
    <row r="40" spans="2:26" ht="21">
      <c r="B40" s="4">
        <v>35</v>
      </c>
      <c r="C40" s="93" t="s">
        <v>302</v>
      </c>
      <c r="D40" s="3" t="s">
        <v>143</v>
      </c>
      <c r="E40" s="235">
        <v>19.125</v>
      </c>
      <c r="F40" s="236">
        <v>0</v>
      </c>
      <c r="G40" s="53">
        <v>27</v>
      </c>
      <c r="H40" s="52">
        <v>6</v>
      </c>
      <c r="I40" s="264">
        <v>26.5</v>
      </c>
      <c r="J40" s="241">
        <v>0</v>
      </c>
      <c r="K40" s="58">
        <f t="shared" si="0"/>
        <v>27.234375</v>
      </c>
      <c r="L40" s="77">
        <f t="shared" si="9"/>
        <v>6</v>
      </c>
      <c r="M40" s="51">
        <v>20.833333333333332</v>
      </c>
      <c r="N40" s="56">
        <v>4</v>
      </c>
      <c r="O40" s="55">
        <f t="shared" si="6"/>
        <v>20.833333333333332</v>
      </c>
      <c r="P40" s="78">
        <f t="shared" si="7"/>
        <v>4</v>
      </c>
      <c r="Q40" s="79">
        <v>15.5</v>
      </c>
      <c r="R40" s="52">
        <v>2</v>
      </c>
      <c r="S40" s="53">
        <v>15</v>
      </c>
      <c r="T40" s="56">
        <v>2</v>
      </c>
      <c r="U40" s="55">
        <f t="shared" si="2"/>
        <v>15.25</v>
      </c>
      <c r="V40" s="78">
        <f t="shared" si="3"/>
        <v>4</v>
      </c>
      <c r="W40" s="182">
        <f t="shared" si="4"/>
        <v>63.317708333333329</v>
      </c>
      <c r="X40" s="179">
        <f t="shared" si="5"/>
        <v>10.552951388888888</v>
      </c>
      <c r="Y40" s="91">
        <v>30</v>
      </c>
      <c r="Z40" s="89" t="s">
        <v>164</v>
      </c>
    </row>
    <row r="41" spans="2:26" ht="21">
      <c r="B41" s="4">
        <v>8</v>
      </c>
      <c r="C41" s="93" t="s">
        <v>303</v>
      </c>
      <c r="D41" s="3" t="s">
        <v>304</v>
      </c>
      <c r="E41" s="51">
        <v>31.875</v>
      </c>
      <c r="F41" s="52">
        <v>8</v>
      </c>
      <c r="G41" s="53">
        <v>30.25</v>
      </c>
      <c r="H41" s="52">
        <v>6</v>
      </c>
      <c r="I41" s="80">
        <v>34.25</v>
      </c>
      <c r="J41" s="56">
        <v>8</v>
      </c>
      <c r="K41" s="55">
        <f t="shared" si="0"/>
        <v>36.140625</v>
      </c>
      <c r="L41" s="78">
        <f t="shared" si="9"/>
        <v>22</v>
      </c>
      <c r="M41" s="51">
        <v>29.5</v>
      </c>
      <c r="N41" s="56">
        <v>4</v>
      </c>
      <c r="O41" s="55">
        <f t="shared" si="6"/>
        <v>29.5</v>
      </c>
      <c r="P41" s="78">
        <f t="shared" si="7"/>
        <v>4</v>
      </c>
      <c r="Q41" s="79">
        <v>17</v>
      </c>
      <c r="R41" s="52">
        <v>2</v>
      </c>
      <c r="S41" s="53">
        <v>18.5</v>
      </c>
      <c r="T41" s="56">
        <v>2</v>
      </c>
      <c r="U41" s="55">
        <f t="shared" si="2"/>
        <v>17.75</v>
      </c>
      <c r="V41" s="78">
        <f t="shared" si="3"/>
        <v>4</v>
      </c>
      <c r="W41" s="182">
        <f t="shared" si="4"/>
        <v>83.390625</v>
      </c>
      <c r="X41" s="179">
        <f t="shared" si="5"/>
        <v>13.8984375</v>
      </c>
      <c r="Y41" s="91">
        <f xml:space="preserve">  L41+P41+V41</f>
        <v>30</v>
      </c>
      <c r="Z41" s="89" t="s">
        <v>164</v>
      </c>
    </row>
    <row r="42" spans="2:26" ht="21">
      <c r="B42" s="4">
        <v>47</v>
      </c>
      <c r="C42" s="93" t="s">
        <v>305</v>
      </c>
      <c r="D42" s="3" t="s">
        <v>306</v>
      </c>
      <c r="E42" s="235">
        <v>21.375</v>
      </c>
      <c r="F42" s="236">
        <v>0</v>
      </c>
      <c r="G42" s="53">
        <v>21.25</v>
      </c>
      <c r="H42" s="52">
        <v>6</v>
      </c>
      <c r="I42" s="264">
        <v>20.5</v>
      </c>
      <c r="J42" s="241">
        <v>0</v>
      </c>
      <c r="K42" s="58">
        <f t="shared" si="0"/>
        <v>23.671875</v>
      </c>
      <c r="L42" s="77">
        <f t="shared" si="9"/>
        <v>6</v>
      </c>
      <c r="M42" s="235">
        <v>9.6666666666666661</v>
      </c>
      <c r="N42" s="241">
        <v>0</v>
      </c>
      <c r="O42" s="58">
        <f t="shared" si="6"/>
        <v>9.6666666666666661</v>
      </c>
      <c r="P42" s="77">
        <f t="shared" si="7"/>
        <v>0</v>
      </c>
      <c r="Q42" s="79">
        <v>19.5</v>
      </c>
      <c r="R42" s="52">
        <v>2</v>
      </c>
      <c r="S42" s="53">
        <v>13</v>
      </c>
      <c r="T42" s="56">
        <v>2</v>
      </c>
      <c r="U42" s="55">
        <f t="shared" si="2"/>
        <v>16.25</v>
      </c>
      <c r="V42" s="78">
        <f t="shared" si="3"/>
        <v>4</v>
      </c>
      <c r="W42" s="182">
        <f t="shared" si="4"/>
        <v>49.588541666666664</v>
      </c>
      <c r="X42" s="500">
        <f t="shared" si="5"/>
        <v>8.2647569444444446</v>
      </c>
      <c r="Y42" s="501">
        <f xml:space="preserve">  L42+P42+V42</f>
        <v>10</v>
      </c>
      <c r="Z42" s="89" t="s">
        <v>165</v>
      </c>
    </row>
    <row r="43" spans="2:26" ht="21">
      <c r="B43" s="4">
        <v>23</v>
      </c>
      <c r="C43" s="93" t="s">
        <v>307</v>
      </c>
      <c r="D43" s="3" t="s">
        <v>156</v>
      </c>
      <c r="E43" s="235">
        <v>20.625</v>
      </c>
      <c r="F43" s="236">
        <v>0</v>
      </c>
      <c r="G43" s="53">
        <v>25.25</v>
      </c>
      <c r="H43" s="52">
        <v>6</v>
      </c>
      <c r="I43" s="80">
        <v>30</v>
      </c>
      <c r="J43" s="56">
        <v>8</v>
      </c>
      <c r="K43" s="58">
        <f t="shared" si="0"/>
        <v>28.453125</v>
      </c>
      <c r="L43" s="77">
        <f t="shared" si="9"/>
        <v>14</v>
      </c>
      <c r="M43" s="51">
        <v>29.5</v>
      </c>
      <c r="N43" s="56">
        <v>4</v>
      </c>
      <c r="O43" s="55">
        <f t="shared" si="6"/>
        <v>29.5</v>
      </c>
      <c r="P43" s="78">
        <f t="shared" si="7"/>
        <v>4</v>
      </c>
      <c r="Q43" s="79">
        <v>14.5</v>
      </c>
      <c r="R43" s="52">
        <v>2</v>
      </c>
      <c r="S43" s="53">
        <v>12</v>
      </c>
      <c r="T43" s="56">
        <v>2</v>
      </c>
      <c r="U43" s="55">
        <f t="shared" si="2"/>
        <v>13.25</v>
      </c>
      <c r="V43" s="78">
        <f t="shared" si="3"/>
        <v>4</v>
      </c>
      <c r="W43" s="182">
        <f t="shared" si="4"/>
        <v>71.203125</v>
      </c>
      <c r="X43" s="179">
        <f t="shared" si="5"/>
        <v>11.8671875</v>
      </c>
      <c r="Y43" s="91">
        <v>30</v>
      </c>
      <c r="Z43" s="89" t="s">
        <v>164</v>
      </c>
    </row>
    <row r="44" spans="2:26" ht="21">
      <c r="B44" s="4">
        <v>11</v>
      </c>
      <c r="C44" s="93" t="s">
        <v>125</v>
      </c>
      <c r="D44" s="3" t="s">
        <v>174</v>
      </c>
      <c r="E44" s="51">
        <v>30.75</v>
      </c>
      <c r="F44" s="52">
        <v>8</v>
      </c>
      <c r="G44" s="53">
        <v>23</v>
      </c>
      <c r="H44" s="52">
        <v>6</v>
      </c>
      <c r="I44" s="80">
        <v>32</v>
      </c>
      <c r="J44" s="56">
        <v>8</v>
      </c>
      <c r="K44" s="55">
        <f t="shared" ref="K44:K60" si="10" xml:space="preserve"> ((E44+G44+I44)/8)*3</f>
        <v>32.15625</v>
      </c>
      <c r="L44" s="78">
        <v>22</v>
      </c>
      <c r="M44" s="51">
        <v>32.833333333333336</v>
      </c>
      <c r="N44" s="56">
        <v>4</v>
      </c>
      <c r="O44" s="55">
        <f t="shared" si="6"/>
        <v>32.833333333333336</v>
      </c>
      <c r="P44" s="78">
        <f t="shared" si="7"/>
        <v>4</v>
      </c>
      <c r="Q44" s="79">
        <v>15.5</v>
      </c>
      <c r="R44" s="52">
        <v>2</v>
      </c>
      <c r="S44" s="53">
        <v>18</v>
      </c>
      <c r="T44" s="56">
        <v>2</v>
      </c>
      <c r="U44" s="55">
        <f t="shared" ref="U44:U60" si="11">(Q44+S44)/2</f>
        <v>16.75</v>
      </c>
      <c r="V44" s="78">
        <f t="shared" ref="V44:V60" si="12">R44+T44</f>
        <v>4</v>
      </c>
      <c r="W44" s="182">
        <f t="shared" ref="W44:W60" si="13" xml:space="preserve"> U44+O44+K44</f>
        <v>81.739583333333343</v>
      </c>
      <c r="X44" s="179">
        <f t="shared" ref="X44:X60" si="14" xml:space="preserve"> W44/6</f>
        <v>13.623263888888891</v>
      </c>
      <c r="Y44" s="91">
        <v>30</v>
      </c>
      <c r="Z44" s="89" t="s">
        <v>164</v>
      </c>
    </row>
    <row r="45" spans="2:26" ht="21">
      <c r="B45" s="4">
        <v>38</v>
      </c>
      <c r="C45" s="93" t="s">
        <v>308</v>
      </c>
      <c r="D45" s="3" t="s">
        <v>106</v>
      </c>
      <c r="E45" s="235">
        <v>23.25</v>
      </c>
      <c r="F45" s="236">
        <v>0</v>
      </c>
      <c r="G45" s="53">
        <v>22.5</v>
      </c>
      <c r="H45" s="52">
        <v>6</v>
      </c>
      <c r="I45" s="80">
        <v>30.25</v>
      </c>
      <c r="J45" s="56">
        <v>8</v>
      </c>
      <c r="K45" s="58">
        <f t="shared" si="10"/>
        <v>28.5</v>
      </c>
      <c r="L45" s="77">
        <f xml:space="preserve"> (F45+H45+J45)</f>
        <v>14</v>
      </c>
      <c r="M45" s="51">
        <v>20</v>
      </c>
      <c r="N45" s="56">
        <v>4</v>
      </c>
      <c r="O45" s="55">
        <f t="shared" si="6"/>
        <v>20</v>
      </c>
      <c r="P45" s="78">
        <f t="shared" si="7"/>
        <v>4</v>
      </c>
      <c r="Q45" s="79">
        <v>16</v>
      </c>
      <c r="R45" s="52">
        <v>2</v>
      </c>
      <c r="S45" s="53">
        <v>13</v>
      </c>
      <c r="T45" s="56">
        <v>2</v>
      </c>
      <c r="U45" s="55">
        <f t="shared" si="11"/>
        <v>14.5</v>
      </c>
      <c r="V45" s="78">
        <f t="shared" si="12"/>
        <v>4</v>
      </c>
      <c r="W45" s="182">
        <f t="shared" si="13"/>
        <v>63</v>
      </c>
      <c r="X45" s="179">
        <f t="shared" si="14"/>
        <v>10.5</v>
      </c>
      <c r="Y45" s="91">
        <v>30</v>
      </c>
      <c r="Z45" s="89" t="s">
        <v>164</v>
      </c>
    </row>
    <row r="46" spans="2:26" ht="21">
      <c r="B46" s="4">
        <v>40</v>
      </c>
      <c r="C46" s="93" t="s">
        <v>309</v>
      </c>
      <c r="D46" s="3" t="s">
        <v>310</v>
      </c>
      <c r="E46" s="235">
        <v>27</v>
      </c>
      <c r="F46" s="236">
        <v>0</v>
      </c>
      <c r="G46" s="53">
        <v>21.5</v>
      </c>
      <c r="H46" s="52">
        <v>6</v>
      </c>
      <c r="I46" s="264">
        <v>26.5</v>
      </c>
      <c r="J46" s="241">
        <v>0</v>
      </c>
      <c r="K46" s="58">
        <f t="shared" si="10"/>
        <v>28.125</v>
      </c>
      <c r="L46" s="77">
        <f xml:space="preserve"> (F46+H46+J46)</f>
        <v>6</v>
      </c>
      <c r="M46" s="235">
        <v>15.833333333333334</v>
      </c>
      <c r="N46" s="241">
        <v>0</v>
      </c>
      <c r="O46" s="58">
        <f t="shared" si="6"/>
        <v>15.833333333333334</v>
      </c>
      <c r="P46" s="77">
        <f t="shared" si="7"/>
        <v>0</v>
      </c>
      <c r="Q46" s="79">
        <v>15</v>
      </c>
      <c r="R46" s="52">
        <v>2</v>
      </c>
      <c r="S46" s="53">
        <v>17.5</v>
      </c>
      <c r="T46" s="56">
        <v>2</v>
      </c>
      <c r="U46" s="55">
        <f t="shared" si="11"/>
        <v>16.25</v>
      </c>
      <c r="V46" s="78">
        <f t="shared" si="12"/>
        <v>4</v>
      </c>
      <c r="W46" s="182">
        <f t="shared" si="13"/>
        <v>60.208333333333336</v>
      </c>
      <c r="X46" s="179">
        <f t="shared" si="14"/>
        <v>10.034722222222223</v>
      </c>
      <c r="Y46" s="91">
        <v>30</v>
      </c>
      <c r="Z46" s="89" t="s">
        <v>164</v>
      </c>
    </row>
    <row r="47" spans="2:26" ht="21">
      <c r="B47" s="4">
        <v>28</v>
      </c>
      <c r="C47" s="93" t="s">
        <v>311</v>
      </c>
      <c r="D47" s="3" t="s">
        <v>21</v>
      </c>
      <c r="E47" s="51">
        <v>31.125</v>
      </c>
      <c r="F47" s="52">
        <v>8</v>
      </c>
      <c r="G47" s="53">
        <v>23.5</v>
      </c>
      <c r="H47" s="52">
        <v>6</v>
      </c>
      <c r="I47" s="80">
        <v>30.25</v>
      </c>
      <c r="J47" s="56">
        <v>8</v>
      </c>
      <c r="K47" s="55">
        <f t="shared" si="10"/>
        <v>31.828125</v>
      </c>
      <c r="L47" s="78">
        <v>22</v>
      </c>
      <c r="M47" s="51">
        <v>22.333333333333332</v>
      </c>
      <c r="N47" s="56">
        <v>4</v>
      </c>
      <c r="O47" s="55">
        <f t="shared" si="6"/>
        <v>22.333333333333332</v>
      </c>
      <c r="P47" s="78">
        <f t="shared" si="7"/>
        <v>4</v>
      </c>
      <c r="Q47" s="79">
        <v>15.5</v>
      </c>
      <c r="R47" s="52">
        <v>2</v>
      </c>
      <c r="S47" s="53">
        <v>12</v>
      </c>
      <c r="T47" s="56">
        <v>2</v>
      </c>
      <c r="U47" s="55">
        <f t="shared" si="11"/>
        <v>13.75</v>
      </c>
      <c r="V47" s="78">
        <f t="shared" si="12"/>
        <v>4</v>
      </c>
      <c r="W47" s="182">
        <f t="shared" si="13"/>
        <v>67.911458333333329</v>
      </c>
      <c r="X47" s="179">
        <f t="shared" si="14"/>
        <v>11.318576388888888</v>
      </c>
      <c r="Y47" s="91">
        <v>30</v>
      </c>
      <c r="Z47" s="89" t="s">
        <v>164</v>
      </c>
    </row>
    <row r="48" spans="2:26" ht="21">
      <c r="B48" s="4">
        <v>33</v>
      </c>
      <c r="C48" s="93" t="s">
        <v>312</v>
      </c>
      <c r="D48" s="3" t="s">
        <v>313</v>
      </c>
      <c r="E48" s="235">
        <v>23.25</v>
      </c>
      <c r="F48" s="236">
        <v>0</v>
      </c>
      <c r="G48" s="53">
        <v>28.25</v>
      </c>
      <c r="H48" s="52">
        <v>6</v>
      </c>
      <c r="I48" s="264">
        <v>27.5</v>
      </c>
      <c r="J48" s="241">
        <v>0</v>
      </c>
      <c r="K48" s="58">
        <f t="shared" si="10"/>
        <v>29.625</v>
      </c>
      <c r="L48" s="77">
        <f xml:space="preserve"> (F48+H48+J48)</f>
        <v>6</v>
      </c>
      <c r="M48" s="51">
        <v>21.833333333333332</v>
      </c>
      <c r="N48" s="56">
        <v>4</v>
      </c>
      <c r="O48" s="55">
        <f t="shared" si="6"/>
        <v>21.833333333333332</v>
      </c>
      <c r="P48" s="78">
        <f t="shared" si="7"/>
        <v>4</v>
      </c>
      <c r="Q48" s="79">
        <v>17</v>
      </c>
      <c r="R48" s="52">
        <v>2</v>
      </c>
      <c r="S48" s="53">
        <v>12</v>
      </c>
      <c r="T48" s="56">
        <v>2</v>
      </c>
      <c r="U48" s="55">
        <f t="shared" si="11"/>
        <v>14.5</v>
      </c>
      <c r="V48" s="78">
        <f t="shared" si="12"/>
        <v>4</v>
      </c>
      <c r="W48" s="182">
        <f t="shared" si="13"/>
        <v>65.958333333333329</v>
      </c>
      <c r="X48" s="179">
        <f t="shared" si="14"/>
        <v>10.993055555555555</v>
      </c>
      <c r="Y48" s="91">
        <v>30</v>
      </c>
      <c r="Z48" s="89" t="s">
        <v>164</v>
      </c>
    </row>
    <row r="49" spans="2:26" ht="21">
      <c r="B49" s="4">
        <v>5</v>
      </c>
      <c r="C49" s="93" t="s">
        <v>314</v>
      </c>
      <c r="D49" s="3" t="s">
        <v>315</v>
      </c>
      <c r="E49" s="51">
        <v>34.875</v>
      </c>
      <c r="F49" s="52">
        <v>8</v>
      </c>
      <c r="G49" s="53">
        <v>23</v>
      </c>
      <c r="H49" s="52">
        <v>6</v>
      </c>
      <c r="I49" s="80">
        <v>42.5</v>
      </c>
      <c r="J49" s="56">
        <v>8</v>
      </c>
      <c r="K49" s="55">
        <f t="shared" si="10"/>
        <v>37.640625</v>
      </c>
      <c r="L49" s="78">
        <f xml:space="preserve"> (F49+H49+J49)</f>
        <v>22</v>
      </c>
      <c r="M49" s="51">
        <v>33.166666666666664</v>
      </c>
      <c r="N49" s="56">
        <v>4</v>
      </c>
      <c r="O49" s="55">
        <f t="shared" si="6"/>
        <v>33.166666666666664</v>
      </c>
      <c r="P49" s="78">
        <f t="shared" si="7"/>
        <v>4</v>
      </c>
      <c r="Q49" s="79">
        <v>16</v>
      </c>
      <c r="R49" s="52">
        <v>2</v>
      </c>
      <c r="S49" s="53">
        <v>14</v>
      </c>
      <c r="T49" s="56">
        <v>2</v>
      </c>
      <c r="U49" s="55">
        <f t="shared" si="11"/>
        <v>15</v>
      </c>
      <c r="V49" s="78">
        <f t="shared" si="12"/>
        <v>4</v>
      </c>
      <c r="W49" s="182">
        <f t="shared" si="13"/>
        <v>85.807291666666657</v>
      </c>
      <c r="X49" s="179">
        <f t="shared" si="14"/>
        <v>14.301215277777777</v>
      </c>
      <c r="Y49" s="91">
        <f xml:space="preserve">  L49+P49+V49</f>
        <v>30</v>
      </c>
      <c r="Z49" s="89" t="s">
        <v>164</v>
      </c>
    </row>
    <row r="50" spans="2:26" ht="21">
      <c r="B50" s="4">
        <v>2</v>
      </c>
      <c r="C50" s="93" t="s">
        <v>316</v>
      </c>
      <c r="D50" s="3" t="s">
        <v>317</v>
      </c>
      <c r="E50" s="51">
        <v>37.875</v>
      </c>
      <c r="F50" s="52">
        <v>8</v>
      </c>
      <c r="G50" s="53">
        <v>27</v>
      </c>
      <c r="H50" s="52">
        <v>6</v>
      </c>
      <c r="I50" s="80">
        <v>42.5</v>
      </c>
      <c r="J50" s="56">
        <v>8</v>
      </c>
      <c r="K50" s="55">
        <f t="shared" si="10"/>
        <v>40.265625</v>
      </c>
      <c r="L50" s="78">
        <f xml:space="preserve"> (F50+H50+J50)</f>
        <v>22</v>
      </c>
      <c r="M50" s="51">
        <v>38</v>
      </c>
      <c r="N50" s="56">
        <v>4</v>
      </c>
      <c r="O50" s="55">
        <f t="shared" si="6"/>
        <v>38</v>
      </c>
      <c r="P50" s="78">
        <f t="shared" si="7"/>
        <v>4</v>
      </c>
      <c r="Q50" s="79">
        <v>14.5</v>
      </c>
      <c r="R50" s="52">
        <v>2</v>
      </c>
      <c r="S50" s="53">
        <v>14</v>
      </c>
      <c r="T50" s="56">
        <v>2</v>
      </c>
      <c r="U50" s="55">
        <f t="shared" si="11"/>
        <v>14.25</v>
      </c>
      <c r="V50" s="78">
        <f t="shared" si="12"/>
        <v>4</v>
      </c>
      <c r="W50" s="182">
        <f t="shared" si="13"/>
        <v>92.515625</v>
      </c>
      <c r="X50" s="179">
        <f t="shared" si="14"/>
        <v>15.419270833333334</v>
      </c>
      <c r="Y50" s="91">
        <f xml:space="preserve">  L50+P50+V50</f>
        <v>30</v>
      </c>
      <c r="Z50" s="89" t="s">
        <v>164</v>
      </c>
    </row>
    <row r="51" spans="2:26" ht="21">
      <c r="B51" s="4">
        <v>6</v>
      </c>
      <c r="C51" s="93" t="s">
        <v>139</v>
      </c>
      <c r="D51" s="3" t="s">
        <v>140</v>
      </c>
      <c r="E51" s="51">
        <v>37.875</v>
      </c>
      <c r="F51" s="52">
        <v>8</v>
      </c>
      <c r="G51" s="53">
        <v>27</v>
      </c>
      <c r="H51" s="52">
        <v>6</v>
      </c>
      <c r="I51" s="80">
        <v>43</v>
      </c>
      <c r="J51" s="56">
        <v>8</v>
      </c>
      <c r="K51" s="55">
        <f t="shared" si="10"/>
        <v>40.453125</v>
      </c>
      <c r="L51" s="78">
        <f xml:space="preserve"> (F51+H51+J51)</f>
        <v>22</v>
      </c>
      <c r="M51" s="51">
        <v>29</v>
      </c>
      <c r="N51" s="56">
        <v>4</v>
      </c>
      <c r="O51" s="55">
        <f t="shared" si="6"/>
        <v>29</v>
      </c>
      <c r="P51" s="78">
        <f t="shared" si="7"/>
        <v>4</v>
      </c>
      <c r="Q51" s="79">
        <v>15</v>
      </c>
      <c r="R51" s="52">
        <v>2</v>
      </c>
      <c r="S51" s="53">
        <v>17</v>
      </c>
      <c r="T51" s="56">
        <v>2</v>
      </c>
      <c r="U51" s="55">
        <f t="shared" si="11"/>
        <v>16</v>
      </c>
      <c r="V51" s="78">
        <f t="shared" si="12"/>
        <v>4</v>
      </c>
      <c r="W51" s="182">
        <f t="shared" si="13"/>
        <v>85.453125</v>
      </c>
      <c r="X51" s="179">
        <f t="shared" si="14"/>
        <v>14.2421875</v>
      </c>
      <c r="Y51" s="91">
        <f xml:space="preserve">  L51+P51+V51</f>
        <v>30</v>
      </c>
      <c r="Z51" s="89" t="s">
        <v>164</v>
      </c>
    </row>
    <row r="52" spans="2:26" ht="21">
      <c r="B52" s="4">
        <v>27</v>
      </c>
      <c r="C52" s="93" t="s">
        <v>141</v>
      </c>
      <c r="D52" s="3" t="s">
        <v>132</v>
      </c>
      <c r="E52" s="235">
        <v>24.75</v>
      </c>
      <c r="F52" s="236">
        <v>0</v>
      </c>
      <c r="G52" s="239">
        <v>17.666666666666668</v>
      </c>
      <c r="H52" s="236">
        <v>0</v>
      </c>
      <c r="I52" s="264">
        <v>27</v>
      </c>
      <c r="J52" s="241">
        <v>0</v>
      </c>
      <c r="K52" s="58">
        <f t="shared" si="10"/>
        <v>26.03125</v>
      </c>
      <c r="L52" s="77">
        <f xml:space="preserve"> (F52+H52+J52)</f>
        <v>0</v>
      </c>
      <c r="M52" s="51">
        <v>29</v>
      </c>
      <c r="N52" s="56">
        <v>4</v>
      </c>
      <c r="O52" s="55">
        <f t="shared" si="6"/>
        <v>29</v>
      </c>
      <c r="P52" s="78">
        <f t="shared" si="7"/>
        <v>4</v>
      </c>
      <c r="Q52" s="79">
        <v>17</v>
      </c>
      <c r="R52" s="52">
        <v>2</v>
      </c>
      <c r="S52" s="53">
        <v>10</v>
      </c>
      <c r="T52" s="56">
        <v>2</v>
      </c>
      <c r="U52" s="55">
        <f t="shared" si="11"/>
        <v>13.5</v>
      </c>
      <c r="V52" s="78">
        <f t="shared" si="12"/>
        <v>4</v>
      </c>
      <c r="W52" s="182">
        <f t="shared" si="13"/>
        <v>68.53125</v>
      </c>
      <c r="X52" s="179">
        <f t="shared" si="14"/>
        <v>11.421875</v>
      </c>
      <c r="Y52" s="91">
        <v>30</v>
      </c>
      <c r="Z52" s="89" t="s">
        <v>164</v>
      </c>
    </row>
    <row r="53" spans="2:26" ht="21.75" thickBot="1">
      <c r="B53" s="29">
        <v>13</v>
      </c>
      <c r="C53" s="94" t="s">
        <v>318</v>
      </c>
      <c r="D53" s="95" t="s">
        <v>14</v>
      </c>
      <c r="E53" s="237">
        <v>27.75</v>
      </c>
      <c r="F53" s="238">
        <v>0</v>
      </c>
      <c r="G53" s="107">
        <v>28.5</v>
      </c>
      <c r="H53" s="60">
        <v>6</v>
      </c>
      <c r="I53" s="583">
        <v>30</v>
      </c>
      <c r="J53" s="108">
        <v>8</v>
      </c>
      <c r="K53" s="124">
        <f t="shared" si="10"/>
        <v>32.34375</v>
      </c>
      <c r="L53" s="96">
        <v>22</v>
      </c>
      <c r="M53" s="59">
        <v>34.666666666666664</v>
      </c>
      <c r="N53" s="108">
        <v>4</v>
      </c>
      <c r="O53" s="124">
        <f t="shared" si="6"/>
        <v>34.666666666666664</v>
      </c>
      <c r="P53" s="96">
        <f t="shared" si="7"/>
        <v>4</v>
      </c>
      <c r="Q53" s="115">
        <v>14</v>
      </c>
      <c r="R53" s="60">
        <v>2</v>
      </c>
      <c r="S53" s="107">
        <v>11.5</v>
      </c>
      <c r="T53" s="108">
        <v>2</v>
      </c>
      <c r="U53" s="124">
        <f t="shared" si="11"/>
        <v>12.75</v>
      </c>
      <c r="V53" s="96">
        <f t="shared" si="12"/>
        <v>4</v>
      </c>
      <c r="W53" s="183">
        <f t="shared" si="13"/>
        <v>79.760416666666657</v>
      </c>
      <c r="X53" s="180">
        <f t="shared" si="14"/>
        <v>13.293402777777777</v>
      </c>
      <c r="Y53" s="97">
        <v>30</v>
      </c>
      <c r="Z53" s="98" t="s">
        <v>164</v>
      </c>
    </row>
    <row r="54" spans="2:26" ht="21">
      <c r="B54" s="114">
        <v>14</v>
      </c>
      <c r="C54" s="510" t="s">
        <v>319</v>
      </c>
      <c r="D54" s="511" t="s">
        <v>122</v>
      </c>
      <c r="E54" s="512">
        <v>31.875</v>
      </c>
      <c r="F54" s="513">
        <v>8</v>
      </c>
      <c r="G54" s="514">
        <v>29.25</v>
      </c>
      <c r="H54" s="513">
        <v>6</v>
      </c>
      <c r="I54" s="582">
        <v>35.75</v>
      </c>
      <c r="J54" s="515">
        <v>8</v>
      </c>
      <c r="K54" s="516">
        <f t="shared" si="10"/>
        <v>36.328125</v>
      </c>
      <c r="L54" s="517">
        <f xml:space="preserve"> (F54+H54+J54)</f>
        <v>22</v>
      </c>
      <c r="M54" s="512">
        <v>25.666666666666668</v>
      </c>
      <c r="N54" s="515">
        <v>4</v>
      </c>
      <c r="O54" s="516">
        <f t="shared" si="6"/>
        <v>25.666666666666668</v>
      </c>
      <c r="P54" s="517">
        <f t="shared" si="7"/>
        <v>4</v>
      </c>
      <c r="Q54" s="518">
        <v>15</v>
      </c>
      <c r="R54" s="513">
        <v>2</v>
      </c>
      <c r="S54" s="514">
        <v>19.5</v>
      </c>
      <c r="T54" s="515">
        <v>2</v>
      </c>
      <c r="U54" s="516">
        <f t="shared" si="11"/>
        <v>17.25</v>
      </c>
      <c r="V54" s="517">
        <f t="shared" si="12"/>
        <v>4</v>
      </c>
      <c r="W54" s="519">
        <f t="shared" si="13"/>
        <v>79.244791666666671</v>
      </c>
      <c r="X54" s="591">
        <f t="shared" si="14"/>
        <v>13.207465277777779</v>
      </c>
      <c r="Y54" s="593">
        <v>30</v>
      </c>
      <c r="Z54" s="366" t="s">
        <v>164</v>
      </c>
    </row>
    <row r="55" spans="2:26" ht="21">
      <c r="B55" s="4">
        <v>26</v>
      </c>
      <c r="C55" s="93" t="s">
        <v>320</v>
      </c>
      <c r="D55" s="3" t="s">
        <v>154</v>
      </c>
      <c r="E55" s="51">
        <v>30</v>
      </c>
      <c r="F55" s="52">
        <v>8</v>
      </c>
      <c r="G55" s="53">
        <v>22.75</v>
      </c>
      <c r="H55" s="52">
        <v>6</v>
      </c>
      <c r="I55" s="264">
        <v>21.75</v>
      </c>
      <c r="J55" s="241">
        <v>0</v>
      </c>
      <c r="K55" s="58">
        <f t="shared" si="10"/>
        <v>27.9375</v>
      </c>
      <c r="L55" s="77">
        <f xml:space="preserve"> (F55+H55+J55)</f>
        <v>14</v>
      </c>
      <c r="M55" s="51">
        <v>26.5</v>
      </c>
      <c r="N55" s="56">
        <v>4</v>
      </c>
      <c r="O55" s="55">
        <f t="shared" si="6"/>
        <v>26.5</v>
      </c>
      <c r="P55" s="78">
        <f t="shared" si="7"/>
        <v>4</v>
      </c>
      <c r="Q55" s="79">
        <v>16.5</v>
      </c>
      <c r="R55" s="52">
        <v>2</v>
      </c>
      <c r="S55" s="53">
        <v>16</v>
      </c>
      <c r="T55" s="56">
        <v>2</v>
      </c>
      <c r="U55" s="55">
        <f t="shared" si="11"/>
        <v>16.25</v>
      </c>
      <c r="V55" s="78">
        <f t="shared" si="12"/>
        <v>4</v>
      </c>
      <c r="W55" s="182">
        <f t="shared" si="13"/>
        <v>70.6875</v>
      </c>
      <c r="X55" s="179">
        <f t="shared" si="14"/>
        <v>11.78125</v>
      </c>
      <c r="Y55" s="91">
        <v>30</v>
      </c>
      <c r="Z55" s="89" t="s">
        <v>164</v>
      </c>
    </row>
    <row r="56" spans="2:26" ht="21">
      <c r="B56" s="4">
        <v>34</v>
      </c>
      <c r="C56" s="93" t="s">
        <v>321</v>
      </c>
      <c r="D56" s="3" t="s">
        <v>322</v>
      </c>
      <c r="E56" s="235">
        <v>16.5</v>
      </c>
      <c r="F56" s="236">
        <v>0</v>
      </c>
      <c r="G56" s="53">
        <v>21.5</v>
      </c>
      <c r="H56" s="52">
        <v>6</v>
      </c>
      <c r="I56" s="264">
        <v>22</v>
      </c>
      <c r="J56" s="241">
        <v>0</v>
      </c>
      <c r="K56" s="58">
        <f t="shared" si="10"/>
        <v>22.5</v>
      </c>
      <c r="L56" s="77">
        <f xml:space="preserve"> (F56+H56+J56)</f>
        <v>6</v>
      </c>
      <c r="M56" s="51">
        <v>24.333333333333332</v>
      </c>
      <c r="N56" s="56">
        <v>4</v>
      </c>
      <c r="O56" s="55">
        <f t="shared" si="6"/>
        <v>24.333333333333332</v>
      </c>
      <c r="P56" s="78">
        <f t="shared" si="7"/>
        <v>4</v>
      </c>
      <c r="Q56" s="79">
        <v>14</v>
      </c>
      <c r="R56" s="52">
        <v>2</v>
      </c>
      <c r="S56" s="53">
        <v>19</v>
      </c>
      <c r="T56" s="56">
        <v>2</v>
      </c>
      <c r="U56" s="55">
        <f t="shared" si="11"/>
        <v>16.5</v>
      </c>
      <c r="V56" s="78">
        <f t="shared" si="12"/>
        <v>4</v>
      </c>
      <c r="W56" s="182">
        <f t="shared" si="13"/>
        <v>63.333333333333329</v>
      </c>
      <c r="X56" s="179">
        <f t="shared" si="14"/>
        <v>10.555555555555555</v>
      </c>
      <c r="Y56" s="91">
        <v>30</v>
      </c>
      <c r="Z56" s="89" t="s">
        <v>164</v>
      </c>
    </row>
    <row r="57" spans="2:26" ht="21">
      <c r="B57" s="4">
        <v>9</v>
      </c>
      <c r="C57" s="93" t="s">
        <v>323</v>
      </c>
      <c r="D57" s="3" t="s">
        <v>20</v>
      </c>
      <c r="E57" s="235">
        <v>22.875</v>
      </c>
      <c r="F57" s="236">
        <v>0</v>
      </c>
      <c r="G57" s="53">
        <v>24.75</v>
      </c>
      <c r="H57" s="52">
        <v>6</v>
      </c>
      <c r="I57" s="80">
        <v>40</v>
      </c>
      <c r="J57" s="56">
        <v>8</v>
      </c>
      <c r="K57" s="55">
        <f t="shared" si="10"/>
        <v>32.859375</v>
      </c>
      <c r="L57" s="78">
        <v>22</v>
      </c>
      <c r="M57" s="51">
        <v>32.166666666666664</v>
      </c>
      <c r="N57" s="56">
        <v>4</v>
      </c>
      <c r="O57" s="55">
        <f t="shared" si="6"/>
        <v>32.166666666666664</v>
      </c>
      <c r="P57" s="78">
        <f t="shared" si="7"/>
        <v>4</v>
      </c>
      <c r="Q57" s="79">
        <v>14.5</v>
      </c>
      <c r="R57" s="52">
        <v>2</v>
      </c>
      <c r="S57" s="53">
        <v>20</v>
      </c>
      <c r="T57" s="56">
        <v>2</v>
      </c>
      <c r="U57" s="55">
        <f t="shared" si="11"/>
        <v>17.25</v>
      </c>
      <c r="V57" s="78">
        <f t="shared" si="12"/>
        <v>4</v>
      </c>
      <c r="W57" s="182">
        <f t="shared" si="13"/>
        <v>82.276041666666657</v>
      </c>
      <c r="X57" s="179">
        <f t="shared" si="14"/>
        <v>13.712673611111109</v>
      </c>
      <c r="Y57" s="91">
        <f xml:space="preserve">  L57+P57+V57</f>
        <v>30</v>
      </c>
      <c r="Z57" s="89" t="s">
        <v>164</v>
      </c>
    </row>
    <row r="58" spans="2:26" ht="21.75" thickBot="1">
      <c r="B58" s="520">
        <v>3</v>
      </c>
      <c r="C58" s="521" t="s">
        <v>324</v>
      </c>
      <c r="D58" s="522" t="s">
        <v>325</v>
      </c>
      <c r="E58" s="279">
        <v>30</v>
      </c>
      <c r="F58" s="280">
        <v>8</v>
      </c>
      <c r="G58" s="281">
        <v>24</v>
      </c>
      <c r="H58" s="280">
        <v>6</v>
      </c>
      <c r="I58" s="581">
        <v>37.25</v>
      </c>
      <c r="J58" s="282">
        <v>8</v>
      </c>
      <c r="K58" s="283">
        <f t="shared" si="10"/>
        <v>34.21875</v>
      </c>
      <c r="L58" s="284">
        <f xml:space="preserve"> (F58+H58+J58)</f>
        <v>22</v>
      </c>
      <c r="M58" s="279">
        <v>36.5</v>
      </c>
      <c r="N58" s="282">
        <v>4</v>
      </c>
      <c r="O58" s="283">
        <f t="shared" si="6"/>
        <v>36.5</v>
      </c>
      <c r="P58" s="284">
        <f t="shared" si="7"/>
        <v>4</v>
      </c>
      <c r="Q58" s="524">
        <v>13.5</v>
      </c>
      <c r="R58" s="280">
        <v>2</v>
      </c>
      <c r="S58" s="281">
        <v>20</v>
      </c>
      <c r="T58" s="282">
        <v>2</v>
      </c>
      <c r="U58" s="283">
        <f t="shared" si="11"/>
        <v>16.75</v>
      </c>
      <c r="V58" s="284">
        <f t="shared" si="12"/>
        <v>4</v>
      </c>
      <c r="W58" s="480">
        <f t="shared" si="13"/>
        <v>87.46875</v>
      </c>
      <c r="X58" s="589">
        <f t="shared" si="14"/>
        <v>14.578125</v>
      </c>
      <c r="Y58" s="592">
        <f xml:space="preserve">  L58+P58+V58</f>
        <v>30</v>
      </c>
      <c r="Z58" s="525" t="s">
        <v>164</v>
      </c>
    </row>
    <row r="59" spans="2:26" ht="21">
      <c r="B59" s="21">
        <v>39</v>
      </c>
      <c r="C59" s="92" t="s">
        <v>326</v>
      </c>
      <c r="D59" s="2" t="s">
        <v>327</v>
      </c>
      <c r="E59" s="286">
        <v>25.5</v>
      </c>
      <c r="F59" s="244">
        <v>0</v>
      </c>
      <c r="G59" s="47">
        <v>25.75</v>
      </c>
      <c r="H59" s="46">
        <v>6</v>
      </c>
      <c r="I59" s="263">
        <v>23</v>
      </c>
      <c r="J59" s="246">
        <v>0</v>
      </c>
      <c r="K59" s="287">
        <f t="shared" si="10"/>
        <v>27.84375</v>
      </c>
      <c r="L59" s="288">
        <f xml:space="preserve"> (F59+H59+J59)</f>
        <v>6</v>
      </c>
      <c r="M59" s="286">
        <v>15.333333333333334</v>
      </c>
      <c r="N59" s="246">
        <v>0</v>
      </c>
      <c r="O59" s="287">
        <f t="shared" si="6"/>
        <v>15.333333333333334</v>
      </c>
      <c r="P59" s="288">
        <f t="shared" si="7"/>
        <v>0</v>
      </c>
      <c r="Q59" s="76">
        <v>17</v>
      </c>
      <c r="R59" s="46">
        <v>2</v>
      </c>
      <c r="S59" s="47">
        <v>20</v>
      </c>
      <c r="T59" s="48">
        <v>2</v>
      </c>
      <c r="U59" s="49">
        <f t="shared" si="11"/>
        <v>18.5</v>
      </c>
      <c r="V59" s="75">
        <f t="shared" si="12"/>
        <v>4</v>
      </c>
      <c r="W59" s="181">
        <f t="shared" si="13"/>
        <v>61.677083333333336</v>
      </c>
      <c r="X59" s="178">
        <f t="shared" si="14"/>
        <v>10.279513888888889</v>
      </c>
      <c r="Y59" s="90">
        <v>30</v>
      </c>
      <c r="Z59" s="88" t="s">
        <v>164</v>
      </c>
    </row>
    <row r="60" spans="2:26" ht="21.75" thickBot="1">
      <c r="B60" s="29">
        <v>43</v>
      </c>
      <c r="C60" s="94" t="s">
        <v>328</v>
      </c>
      <c r="D60" s="95" t="s">
        <v>329</v>
      </c>
      <c r="E60" s="237">
        <v>19.875</v>
      </c>
      <c r="F60" s="238">
        <v>0</v>
      </c>
      <c r="G60" s="107">
        <v>23.5</v>
      </c>
      <c r="H60" s="60">
        <v>6</v>
      </c>
      <c r="I60" s="265">
        <v>23.25</v>
      </c>
      <c r="J60" s="242">
        <v>0</v>
      </c>
      <c r="K60" s="210">
        <f t="shared" si="10"/>
        <v>24.984375</v>
      </c>
      <c r="L60" s="211">
        <f xml:space="preserve"> (F60+H60+J60)</f>
        <v>6</v>
      </c>
      <c r="M60" s="59">
        <v>20</v>
      </c>
      <c r="N60" s="108">
        <v>4</v>
      </c>
      <c r="O60" s="124">
        <f t="shared" si="6"/>
        <v>20</v>
      </c>
      <c r="P60" s="96">
        <f t="shared" si="7"/>
        <v>4</v>
      </c>
      <c r="Q60" s="115">
        <v>14.5</v>
      </c>
      <c r="R60" s="60">
        <v>2</v>
      </c>
      <c r="S60" s="107">
        <v>15</v>
      </c>
      <c r="T60" s="108">
        <v>2</v>
      </c>
      <c r="U60" s="124">
        <f t="shared" si="11"/>
        <v>14.75</v>
      </c>
      <c r="V60" s="96">
        <f t="shared" si="12"/>
        <v>4</v>
      </c>
      <c r="W60" s="183">
        <f t="shared" si="13"/>
        <v>59.734375</v>
      </c>
      <c r="X60" s="590">
        <f t="shared" si="14"/>
        <v>9.9557291666666661</v>
      </c>
      <c r="Y60" s="502">
        <f xml:space="preserve">  L60+P60+V60</f>
        <v>14</v>
      </c>
      <c r="Z60" s="98" t="s">
        <v>165</v>
      </c>
    </row>
    <row r="62" spans="2:26" ht="20.25">
      <c r="C62" s="33" t="s">
        <v>339</v>
      </c>
      <c r="D62" s="34"/>
      <c r="E62" s="34"/>
      <c r="F62" s="34"/>
      <c r="G62" s="34"/>
      <c r="H62" s="34"/>
      <c r="I62" s="34"/>
      <c r="J62" s="34"/>
      <c r="K62" s="34"/>
      <c r="L62" s="34"/>
      <c r="M62" s="33" t="s">
        <v>513</v>
      </c>
      <c r="N62" s="34"/>
      <c r="O62" s="38"/>
      <c r="P62" s="38"/>
      <c r="Q62" s="38"/>
      <c r="R62" s="38"/>
      <c r="S62" s="38"/>
    </row>
    <row r="63" spans="2:26" ht="20.2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8"/>
      <c r="R63" s="38"/>
      <c r="S63" s="38"/>
    </row>
    <row r="64" spans="2:26" ht="20.25">
      <c r="C64" s="86" t="s">
        <v>114</v>
      </c>
      <c r="E64" s="155" t="s">
        <v>336</v>
      </c>
      <c r="G64" s="34"/>
      <c r="M64" s="62" t="s">
        <v>111</v>
      </c>
      <c r="N64" s="34"/>
      <c r="O64" s="34"/>
      <c r="P64" s="34"/>
      <c r="Q64" s="38"/>
      <c r="T64" s="64" t="s">
        <v>109</v>
      </c>
      <c r="U64" s="37"/>
      <c r="V64" s="37"/>
      <c r="W64" s="37"/>
      <c r="X64" s="37"/>
      <c r="Y64" s="37"/>
      <c r="Z64" s="13"/>
    </row>
    <row r="65" spans="5:26" ht="20.25">
      <c r="E65" s="155" t="s">
        <v>338</v>
      </c>
      <c r="M65" s="34"/>
      <c r="N65" s="34" t="s">
        <v>85</v>
      </c>
      <c r="O65" s="34"/>
      <c r="P65" s="34"/>
      <c r="Q65" s="38"/>
      <c r="T65" s="37"/>
      <c r="U65" s="64" t="s">
        <v>108</v>
      </c>
      <c r="V65" s="37"/>
      <c r="W65" s="37"/>
      <c r="X65" s="37"/>
      <c r="Y65" s="37"/>
      <c r="Z65" s="13"/>
    </row>
    <row r="66" spans="5:26" ht="20.25">
      <c r="E66" s="155" t="s">
        <v>337</v>
      </c>
      <c r="M66" s="34"/>
      <c r="N66" s="34"/>
      <c r="O66" s="34"/>
      <c r="P66" s="34"/>
      <c r="Q66" s="38"/>
      <c r="U66" s="35" t="s">
        <v>110</v>
      </c>
      <c r="Z66" s="13"/>
    </row>
    <row r="67" spans="5:26" ht="20.25">
      <c r="E67" s="155" t="s">
        <v>333</v>
      </c>
      <c r="U67" s="35"/>
      <c r="Z67" s="13"/>
    </row>
    <row r="68" spans="5:26" ht="20.25">
      <c r="E68" s="87" t="s">
        <v>211</v>
      </c>
    </row>
    <row r="69" spans="5:26" ht="20.25">
      <c r="E69" s="155" t="s">
        <v>216</v>
      </c>
    </row>
    <row r="70" spans="5:26" ht="20.25">
      <c r="E70" s="155" t="s">
        <v>335</v>
      </c>
      <c r="F70" s="34"/>
    </row>
  </sheetData>
  <sheetProtection formatCells="0" formatColumns="0" formatRows="0" insertColumns="0" insertRows="0" insertHyperlinks="0" deleteColumns="0" deleteRows="0" sort="0" autoFilter="0" pivotTables="0"/>
  <mergeCells count="4">
    <mergeCell ref="E10:L10"/>
    <mergeCell ref="M10:P10"/>
    <mergeCell ref="Q10:V10"/>
    <mergeCell ref="W10:Y10"/>
  </mergeCells>
  <printOptions horizontalCentered="1" verticalCentered="1"/>
  <pageMargins left="0.19685039370078741" right="0.11811023622047245" top="0.19685039370078741" bottom="0.15748031496062992" header="0.19685039370078741" footer="0.19685039370078741"/>
  <pageSetup paperSize="9" scale="34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48"/>
  <sheetViews>
    <sheetView topLeftCell="A9" zoomScale="60" zoomScaleNormal="60" workbookViewId="0">
      <selection activeCell="AC17" sqref="AC17"/>
    </sheetView>
  </sheetViews>
  <sheetFormatPr baseColWidth="10" defaultRowHeight="12.75"/>
  <cols>
    <col min="1" max="1" width="4.7109375" style="13" customWidth="1"/>
    <col min="2" max="2" width="5.5703125" style="13" customWidth="1"/>
    <col min="3" max="3" width="30" style="13" customWidth="1"/>
    <col min="4" max="4" width="34.28515625" style="13" customWidth="1"/>
    <col min="5" max="5" width="9.140625" style="13" customWidth="1"/>
    <col min="6" max="6" width="4.85546875" style="13" customWidth="1"/>
    <col min="7" max="7" width="8.85546875" style="13" customWidth="1"/>
    <col min="8" max="8" width="4.5703125" style="13" customWidth="1"/>
    <col min="9" max="9" width="9.28515625" style="13" customWidth="1"/>
    <col min="10" max="10" width="4.5703125" style="13" customWidth="1"/>
    <col min="11" max="11" width="9.28515625" style="13" customWidth="1"/>
    <col min="12" max="12" width="6.42578125" style="13" customWidth="1"/>
    <col min="13" max="13" width="8.85546875" style="13" customWidth="1"/>
    <col min="14" max="14" width="4.5703125" style="13" customWidth="1"/>
    <col min="15" max="15" width="8.42578125" style="13" customWidth="1"/>
    <col min="16" max="16" width="4.5703125" style="13" customWidth="1"/>
    <col min="17" max="17" width="9.28515625" style="13" customWidth="1"/>
    <col min="18" max="18" width="4.5703125" style="13" customWidth="1"/>
    <col min="19" max="19" width="9" style="13" customWidth="1"/>
    <col min="20" max="20" width="4.28515625" style="13" customWidth="1"/>
    <col min="21" max="21" width="8.28515625" style="13" customWidth="1"/>
    <col min="22" max="22" width="4" style="13" customWidth="1"/>
    <col min="23" max="23" width="9.5703125" style="13" customWidth="1"/>
    <col min="24" max="24" width="10" style="13" customWidth="1"/>
    <col min="25" max="25" width="7.5703125" style="13" customWidth="1"/>
    <col min="26" max="26" width="13.85546875" style="13" customWidth="1"/>
    <col min="27" max="27" width="3.5703125" style="13" customWidth="1"/>
    <col min="28" max="16384" width="11.42578125" style="13"/>
  </cols>
  <sheetData>
    <row r="1" spans="2:26" ht="18.75" customHeight="1">
      <c r="C1" s="14" t="s">
        <v>79</v>
      </c>
      <c r="D1" s="15"/>
      <c r="E1" s="15"/>
      <c r="F1" s="15"/>
      <c r="G1" s="15"/>
      <c r="H1" s="15"/>
      <c r="I1" s="15"/>
      <c r="J1" s="15"/>
      <c r="K1" s="15"/>
      <c r="L1" s="15"/>
    </row>
    <row r="2" spans="2:26" ht="18.75" customHeight="1">
      <c r="C2" s="14" t="s">
        <v>82</v>
      </c>
      <c r="D2" s="15"/>
      <c r="E2" s="15"/>
      <c r="F2" s="15"/>
      <c r="G2" s="15"/>
      <c r="H2" s="15"/>
      <c r="I2" s="15"/>
      <c r="J2" s="15"/>
      <c r="K2" s="15"/>
      <c r="L2" s="15"/>
    </row>
    <row r="3" spans="2:26" ht="18.75" customHeight="1">
      <c r="C3" s="14" t="s">
        <v>81</v>
      </c>
      <c r="D3" s="15"/>
      <c r="E3" s="15"/>
      <c r="F3" s="15"/>
      <c r="G3" s="15"/>
      <c r="H3" s="15"/>
      <c r="I3" s="15"/>
      <c r="J3" s="15"/>
      <c r="K3" s="15"/>
      <c r="L3" s="15"/>
    </row>
    <row r="4" spans="2:26" ht="18.75"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26" ht="18.75">
      <c r="C5" s="16"/>
      <c r="D5" s="16"/>
      <c r="E5" s="14" t="s">
        <v>505</v>
      </c>
      <c r="F5" s="14"/>
      <c r="G5" s="16"/>
      <c r="H5" s="16"/>
      <c r="I5" s="16"/>
      <c r="J5" s="16"/>
      <c r="K5" s="16"/>
      <c r="L5" s="16"/>
    </row>
    <row r="6" spans="2:26" ht="18.75">
      <c r="B6" s="17"/>
      <c r="C6" s="16"/>
      <c r="D6" s="16"/>
      <c r="E6" s="14" t="s">
        <v>217</v>
      </c>
      <c r="F6" s="16"/>
      <c r="G6" s="16"/>
      <c r="H6" s="16"/>
      <c r="I6" s="16"/>
      <c r="J6" s="16"/>
      <c r="K6" s="16"/>
      <c r="L6" s="16"/>
    </row>
    <row r="7" spans="2:26" ht="18.75">
      <c r="B7" s="17"/>
      <c r="C7" s="16"/>
      <c r="D7" s="16"/>
      <c r="E7" s="14" t="s">
        <v>53</v>
      </c>
      <c r="F7" s="16"/>
      <c r="G7" s="16"/>
      <c r="H7" s="16"/>
      <c r="I7" s="16"/>
      <c r="J7" s="16"/>
      <c r="K7" s="16"/>
      <c r="L7" s="16"/>
    </row>
    <row r="8" spans="2:26" ht="13.5" thickBot="1"/>
    <row r="9" spans="2:26" ht="24" customHeight="1" thickBot="1">
      <c r="E9" s="680" t="s">
        <v>52</v>
      </c>
      <c r="F9" s="681"/>
      <c r="G9" s="681"/>
      <c r="H9" s="681"/>
      <c r="I9" s="681"/>
      <c r="J9" s="681"/>
      <c r="K9" s="681"/>
      <c r="L9" s="682"/>
      <c r="M9" s="680" t="s">
        <v>42</v>
      </c>
      <c r="N9" s="681"/>
      <c r="O9" s="681"/>
      <c r="P9" s="682"/>
      <c r="Q9" s="680" t="s">
        <v>43</v>
      </c>
      <c r="R9" s="681"/>
      <c r="S9" s="681"/>
      <c r="T9" s="681"/>
      <c r="U9" s="681"/>
      <c r="V9" s="682"/>
      <c r="W9" s="680" t="s">
        <v>36</v>
      </c>
      <c r="X9" s="681"/>
      <c r="Y9" s="704"/>
    </row>
    <row r="10" spans="2:26" ht="312.75" customHeight="1" thickBot="1">
      <c r="B10" s="18" t="s">
        <v>4</v>
      </c>
      <c r="C10" s="146" t="s">
        <v>162</v>
      </c>
      <c r="D10" s="147" t="s">
        <v>163</v>
      </c>
      <c r="E10" s="538" t="s">
        <v>57</v>
      </c>
      <c r="F10" s="539" t="s">
        <v>99</v>
      </c>
      <c r="G10" s="540" t="s">
        <v>58</v>
      </c>
      <c r="H10" s="540" t="s">
        <v>99</v>
      </c>
      <c r="I10" s="540" t="s">
        <v>59</v>
      </c>
      <c r="J10" s="541" t="s">
        <v>27</v>
      </c>
      <c r="K10" s="542" t="s">
        <v>31</v>
      </c>
      <c r="L10" s="543" t="s">
        <v>75</v>
      </c>
      <c r="M10" s="544" t="s">
        <v>60</v>
      </c>
      <c r="N10" s="541" t="s">
        <v>30</v>
      </c>
      <c r="O10" s="542" t="s">
        <v>32</v>
      </c>
      <c r="P10" s="543" t="s">
        <v>76</v>
      </c>
      <c r="Q10" s="538" t="s">
        <v>61</v>
      </c>
      <c r="R10" s="540" t="s">
        <v>100</v>
      </c>
      <c r="S10" s="545" t="s">
        <v>62</v>
      </c>
      <c r="T10" s="546" t="s">
        <v>100</v>
      </c>
      <c r="U10" s="547" t="s">
        <v>33</v>
      </c>
      <c r="V10" s="548" t="s">
        <v>77</v>
      </c>
      <c r="W10" s="549" t="s">
        <v>5</v>
      </c>
      <c r="X10" s="550" t="s">
        <v>90</v>
      </c>
      <c r="Y10" s="551" t="s">
        <v>6</v>
      </c>
      <c r="Z10" s="552"/>
    </row>
    <row r="11" spans="2:26" ht="20.100000000000001" customHeight="1">
      <c r="B11" s="21">
        <v>1</v>
      </c>
      <c r="C11" s="380" t="s">
        <v>168</v>
      </c>
      <c r="D11" s="22" t="s">
        <v>169</v>
      </c>
      <c r="E11" s="274">
        <v>26.099999999999998</v>
      </c>
      <c r="F11" s="228">
        <v>0</v>
      </c>
      <c r="G11" s="428">
        <v>30</v>
      </c>
      <c r="H11" s="429">
        <v>8</v>
      </c>
      <c r="I11" s="25">
        <v>34.25</v>
      </c>
      <c r="J11" s="26">
        <v>6</v>
      </c>
      <c r="K11" s="368">
        <f t="shared" ref="K11:K35" si="0" xml:space="preserve"> ((E11+G11+I11)/9)*3</f>
        <v>30.116666666666664</v>
      </c>
      <c r="L11" s="66">
        <v>22</v>
      </c>
      <c r="M11" s="229">
        <v>15.5</v>
      </c>
      <c r="N11" s="230">
        <v>0</v>
      </c>
      <c r="O11" s="206">
        <f t="shared" ref="O11:O35" si="1">M11</f>
        <v>15.5</v>
      </c>
      <c r="P11" s="207">
        <f t="shared" ref="P11:P35" si="2">N11</f>
        <v>0</v>
      </c>
      <c r="Q11" s="23">
        <v>10.75</v>
      </c>
      <c r="R11" s="24">
        <v>2</v>
      </c>
      <c r="S11" s="25">
        <v>17.5</v>
      </c>
      <c r="T11" s="66">
        <v>2</v>
      </c>
      <c r="U11" s="27">
        <f t="shared" ref="U11:U35" si="3" xml:space="preserve"> (Q11+S11)/2</f>
        <v>14.125</v>
      </c>
      <c r="V11" s="26">
        <f t="shared" ref="V11:V35" si="4">R11+T11</f>
        <v>4</v>
      </c>
      <c r="W11" s="151">
        <f t="shared" ref="W11:W35" si="5" xml:space="preserve"> (K11+O11+U11)</f>
        <v>59.74166666666666</v>
      </c>
      <c r="X11" s="383">
        <f t="shared" ref="X11:X35" si="6" xml:space="preserve"> W11/6</f>
        <v>9.9569444444444439</v>
      </c>
      <c r="Y11" s="385">
        <f>L11+P11+V11</f>
        <v>26</v>
      </c>
      <c r="Z11" s="379" t="s">
        <v>165</v>
      </c>
    </row>
    <row r="12" spans="2:26" ht="20.100000000000001" customHeight="1">
      <c r="B12" s="4">
        <v>2</v>
      </c>
      <c r="C12" s="381" t="s">
        <v>170</v>
      </c>
      <c r="D12" s="5" t="s">
        <v>149</v>
      </c>
      <c r="E12" s="6">
        <v>30.900000000000002</v>
      </c>
      <c r="F12" s="7">
        <v>8</v>
      </c>
      <c r="G12" s="375">
        <v>38.25</v>
      </c>
      <c r="H12" s="430">
        <v>8</v>
      </c>
      <c r="I12" s="375">
        <v>42.666666666666664</v>
      </c>
      <c r="J12" s="376">
        <v>6</v>
      </c>
      <c r="K12" s="67">
        <f t="shared" si="0"/>
        <v>37.272222222222226</v>
      </c>
      <c r="L12" s="68">
        <f>F12+H12+J12</f>
        <v>22</v>
      </c>
      <c r="M12" s="420">
        <v>20.9</v>
      </c>
      <c r="N12" s="376">
        <v>4</v>
      </c>
      <c r="O12" s="67">
        <f t="shared" si="1"/>
        <v>20.9</v>
      </c>
      <c r="P12" s="68">
        <f t="shared" si="2"/>
        <v>4</v>
      </c>
      <c r="Q12" s="6">
        <v>16.5</v>
      </c>
      <c r="R12" s="7">
        <v>2</v>
      </c>
      <c r="S12" s="8">
        <v>15</v>
      </c>
      <c r="T12" s="68">
        <v>2</v>
      </c>
      <c r="U12" s="10">
        <f t="shared" si="3"/>
        <v>15.75</v>
      </c>
      <c r="V12" s="9">
        <f t="shared" si="4"/>
        <v>4</v>
      </c>
      <c r="W12" s="149">
        <f t="shared" si="5"/>
        <v>73.922222222222217</v>
      </c>
      <c r="X12" s="434">
        <f t="shared" si="6"/>
        <v>12.32037037037037</v>
      </c>
      <c r="Y12" s="435">
        <f>L12+P12+V12</f>
        <v>30</v>
      </c>
      <c r="Z12" s="405" t="s">
        <v>164</v>
      </c>
    </row>
    <row r="13" spans="2:26" ht="20.100000000000001" customHeight="1">
      <c r="B13" s="4">
        <v>3</v>
      </c>
      <c r="C13" s="381" t="s">
        <v>171</v>
      </c>
      <c r="D13" s="5" t="s">
        <v>172</v>
      </c>
      <c r="E13" s="216">
        <v>28.049999999999997</v>
      </c>
      <c r="F13" s="217">
        <v>0</v>
      </c>
      <c r="G13" s="220">
        <v>24</v>
      </c>
      <c r="H13" s="217">
        <v>0</v>
      </c>
      <c r="I13" s="8">
        <v>30.416666666666664</v>
      </c>
      <c r="J13" s="9">
        <v>6</v>
      </c>
      <c r="K13" s="69">
        <f t="shared" si="0"/>
        <v>27.488888888888887</v>
      </c>
      <c r="L13" s="70">
        <f>F13+H13+J13</f>
        <v>6</v>
      </c>
      <c r="M13" s="224">
        <v>15.7</v>
      </c>
      <c r="N13" s="222">
        <v>0</v>
      </c>
      <c r="O13" s="69">
        <f t="shared" si="1"/>
        <v>15.7</v>
      </c>
      <c r="P13" s="70">
        <f t="shared" si="2"/>
        <v>0</v>
      </c>
      <c r="Q13" s="6">
        <v>13.25</v>
      </c>
      <c r="R13" s="7">
        <v>2</v>
      </c>
      <c r="S13" s="8">
        <v>14.75</v>
      </c>
      <c r="T13" s="68">
        <v>2</v>
      </c>
      <c r="U13" s="10">
        <f t="shared" si="3"/>
        <v>14</v>
      </c>
      <c r="V13" s="9">
        <f t="shared" si="4"/>
        <v>4</v>
      </c>
      <c r="W13" s="149">
        <f t="shared" si="5"/>
        <v>57.188888888888883</v>
      </c>
      <c r="X13" s="384">
        <f t="shared" si="6"/>
        <v>9.5314814814814799</v>
      </c>
      <c r="Y13" s="386">
        <f>L13+P13+V13</f>
        <v>10</v>
      </c>
      <c r="Z13" s="113" t="s">
        <v>165</v>
      </c>
    </row>
    <row r="14" spans="2:26" ht="20.100000000000001" customHeight="1">
      <c r="B14" s="114">
        <v>4</v>
      </c>
      <c r="C14" s="381" t="s">
        <v>173</v>
      </c>
      <c r="D14" s="5" t="s">
        <v>174</v>
      </c>
      <c r="E14" s="6">
        <v>31.950000000000003</v>
      </c>
      <c r="F14" s="7">
        <v>8</v>
      </c>
      <c r="G14" s="377">
        <v>29.25</v>
      </c>
      <c r="H14" s="431">
        <v>0</v>
      </c>
      <c r="I14" s="375">
        <v>38.583333333333336</v>
      </c>
      <c r="J14" s="376">
        <v>6</v>
      </c>
      <c r="K14" s="67">
        <f t="shared" si="0"/>
        <v>33.261111111111113</v>
      </c>
      <c r="L14" s="68">
        <v>22</v>
      </c>
      <c r="M14" s="224">
        <v>14.3</v>
      </c>
      <c r="N14" s="222">
        <v>0</v>
      </c>
      <c r="O14" s="69">
        <f t="shared" si="1"/>
        <v>14.3</v>
      </c>
      <c r="P14" s="70">
        <f t="shared" si="2"/>
        <v>0</v>
      </c>
      <c r="Q14" s="6">
        <v>12.25</v>
      </c>
      <c r="R14" s="7">
        <v>2</v>
      </c>
      <c r="S14" s="8">
        <v>16.25</v>
      </c>
      <c r="T14" s="68">
        <v>2</v>
      </c>
      <c r="U14" s="10">
        <f t="shared" si="3"/>
        <v>14.25</v>
      </c>
      <c r="V14" s="9">
        <f t="shared" si="4"/>
        <v>4</v>
      </c>
      <c r="W14" s="149">
        <f t="shared" si="5"/>
        <v>61.811111111111117</v>
      </c>
      <c r="X14" s="434">
        <f t="shared" si="6"/>
        <v>10.301851851851852</v>
      </c>
      <c r="Y14" s="435">
        <v>30</v>
      </c>
      <c r="Z14" s="405" t="s">
        <v>164</v>
      </c>
    </row>
    <row r="15" spans="2:26" ht="20.100000000000001" customHeight="1">
      <c r="B15" s="4">
        <v>5</v>
      </c>
      <c r="C15" s="381" t="s">
        <v>175</v>
      </c>
      <c r="D15" s="5" t="s">
        <v>176</v>
      </c>
      <c r="E15" s="6">
        <v>30.299999999999997</v>
      </c>
      <c r="F15" s="7">
        <v>8</v>
      </c>
      <c r="G15" s="220">
        <v>23.25</v>
      </c>
      <c r="H15" s="217">
        <v>0</v>
      </c>
      <c r="I15" s="375">
        <v>31.583333333333336</v>
      </c>
      <c r="J15" s="376">
        <v>6</v>
      </c>
      <c r="K15" s="69">
        <f t="shared" si="0"/>
        <v>28.377777777777776</v>
      </c>
      <c r="L15" s="70">
        <f>F15+H15+J15</f>
        <v>14</v>
      </c>
      <c r="M15" s="224">
        <v>13.2</v>
      </c>
      <c r="N15" s="222">
        <v>0</v>
      </c>
      <c r="O15" s="69">
        <f t="shared" si="1"/>
        <v>13.2</v>
      </c>
      <c r="P15" s="70">
        <f t="shared" si="2"/>
        <v>0</v>
      </c>
      <c r="Q15" s="6">
        <v>15</v>
      </c>
      <c r="R15" s="7">
        <v>2</v>
      </c>
      <c r="S15" s="8">
        <v>15.5</v>
      </c>
      <c r="T15" s="68">
        <v>2</v>
      </c>
      <c r="U15" s="10">
        <f t="shared" si="3"/>
        <v>15.25</v>
      </c>
      <c r="V15" s="9">
        <f t="shared" si="4"/>
        <v>4</v>
      </c>
      <c r="W15" s="149">
        <f t="shared" si="5"/>
        <v>56.827777777777776</v>
      </c>
      <c r="X15" s="384">
        <f t="shared" si="6"/>
        <v>9.4712962962962965</v>
      </c>
      <c r="Y15" s="386">
        <f>L15+P15+V15</f>
        <v>18</v>
      </c>
      <c r="Z15" s="113" t="s">
        <v>165</v>
      </c>
    </row>
    <row r="16" spans="2:26" ht="20.100000000000001" customHeight="1">
      <c r="B16" s="4">
        <v>6</v>
      </c>
      <c r="C16" s="381" t="s">
        <v>204</v>
      </c>
      <c r="D16" s="5" t="s">
        <v>177</v>
      </c>
      <c r="E16" s="6">
        <v>35.25</v>
      </c>
      <c r="F16" s="7">
        <v>8</v>
      </c>
      <c r="G16" s="375">
        <v>22.5</v>
      </c>
      <c r="H16" s="430">
        <v>0</v>
      </c>
      <c r="I16" s="377">
        <v>29.5</v>
      </c>
      <c r="J16" s="378">
        <v>0</v>
      </c>
      <c r="K16" s="69">
        <f t="shared" si="0"/>
        <v>29.083333333333336</v>
      </c>
      <c r="L16" s="70">
        <f>F16+H16+J16</f>
        <v>8</v>
      </c>
      <c r="M16" s="224">
        <v>15.4</v>
      </c>
      <c r="N16" s="222">
        <v>0</v>
      </c>
      <c r="O16" s="69">
        <f t="shared" si="1"/>
        <v>15.4</v>
      </c>
      <c r="P16" s="70">
        <f t="shared" si="2"/>
        <v>0</v>
      </c>
      <c r="Q16" s="6">
        <v>15.5</v>
      </c>
      <c r="R16" s="7">
        <v>2</v>
      </c>
      <c r="S16" s="8">
        <v>14.75</v>
      </c>
      <c r="T16" s="68">
        <v>2</v>
      </c>
      <c r="U16" s="10">
        <f t="shared" si="3"/>
        <v>15.125</v>
      </c>
      <c r="V16" s="9">
        <f t="shared" si="4"/>
        <v>4</v>
      </c>
      <c r="W16" s="149">
        <f t="shared" si="5"/>
        <v>59.608333333333334</v>
      </c>
      <c r="X16" s="384">
        <f t="shared" si="6"/>
        <v>9.9347222222222218</v>
      </c>
      <c r="Y16" s="386">
        <f>L16+P16+V16</f>
        <v>12</v>
      </c>
      <c r="Z16" s="113" t="s">
        <v>165</v>
      </c>
    </row>
    <row r="17" spans="2:26" ht="20.100000000000001" customHeight="1">
      <c r="B17" s="114">
        <v>7</v>
      </c>
      <c r="C17" s="381" t="s">
        <v>150</v>
      </c>
      <c r="D17" s="5" t="s">
        <v>25</v>
      </c>
      <c r="E17" s="216">
        <v>28.21875</v>
      </c>
      <c r="F17" s="217">
        <v>0</v>
      </c>
      <c r="G17" s="220">
        <v>25.5</v>
      </c>
      <c r="H17" s="217">
        <v>0</v>
      </c>
      <c r="I17" s="375">
        <v>40.5</v>
      </c>
      <c r="J17" s="376">
        <v>6</v>
      </c>
      <c r="K17" s="67">
        <f t="shared" si="0"/>
        <v>31.40625</v>
      </c>
      <c r="L17" s="68">
        <v>22</v>
      </c>
      <c r="M17" s="224">
        <v>19</v>
      </c>
      <c r="N17" s="222">
        <v>0</v>
      </c>
      <c r="O17" s="69">
        <f t="shared" si="1"/>
        <v>19</v>
      </c>
      <c r="P17" s="70">
        <f t="shared" si="2"/>
        <v>0</v>
      </c>
      <c r="Q17" s="156">
        <v>13.25</v>
      </c>
      <c r="R17" s="157">
        <v>2</v>
      </c>
      <c r="S17" s="158">
        <v>12.5</v>
      </c>
      <c r="T17" s="159">
        <v>2</v>
      </c>
      <c r="U17" s="10">
        <f t="shared" si="3"/>
        <v>12.875</v>
      </c>
      <c r="V17" s="9">
        <f t="shared" si="4"/>
        <v>4</v>
      </c>
      <c r="W17" s="149">
        <f t="shared" si="5"/>
        <v>63.28125</v>
      </c>
      <c r="X17" s="434">
        <f t="shared" si="6"/>
        <v>10.546875</v>
      </c>
      <c r="Y17" s="435">
        <v>30</v>
      </c>
      <c r="Z17" s="405" t="s">
        <v>164</v>
      </c>
    </row>
    <row r="18" spans="2:26" ht="20.100000000000001" customHeight="1">
      <c r="B18" s="4">
        <v>8</v>
      </c>
      <c r="C18" s="381" t="s">
        <v>145</v>
      </c>
      <c r="D18" s="5" t="s">
        <v>178</v>
      </c>
      <c r="E18" s="6">
        <v>35.25</v>
      </c>
      <c r="F18" s="7">
        <v>8</v>
      </c>
      <c r="G18" s="375">
        <v>33</v>
      </c>
      <c r="H18" s="430">
        <v>8</v>
      </c>
      <c r="I18" s="8">
        <v>31</v>
      </c>
      <c r="J18" s="9">
        <v>6</v>
      </c>
      <c r="K18" s="67">
        <f t="shared" si="0"/>
        <v>33.083333333333336</v>
      </c>
      <c r="L18" s="68">
        <v>22</v>
      </c>
      <c r="M18" s="419">
        <v>14.3</v>
      </c>
      <c r="N18" s="378">
        <v>0</v>
      </c>
      <c r="O18" s="69">
        <f t="shared" si="1"/>
        <v>14.3</v>
      </c>
      <c r="P18" s="70">
        <f t="shared" si="2"/>
        <v>0</v>
      </c>
      <c r="Q18" s="6">
        <v>14.25</v>
      </c>
      <c r="R18" s="7">
        <v>2</v>
      </c>
      <c r="S18" s="8">
        <v>14.75</v>
      </c>
      <c r="T18" s="68">
        <v>2</v>
      </c>
      <c r="U18" s="10">
        <f t="shared" si="3"/>
        <v>14.5</v>
      </c>
      <c r="V18" s="9">
        <f t="shared" si="4"/>
        <v>4</v>
      </c>
      <c r="W18" s="149">
        <f t="shared" si="5"/>
        <v>61.88333333333334</v>
      </c>
      <c r="X18" s="434">
        <f t="shared" si="6"/>
        <v>10.31388888888889</v>
      </c>
      <c r="Y18" s="435">
        <v>30</v>
      </c>
      <c r="Z18" s="405" t="s">
        <v>164</v>
      </c>
    </row>
    <row r="19" spans="2:26" ht="20.100000000000001" customHeight="1">
      <c r="B19" s="4">
        <v>9</v>
      </c>
      <c r="C19" s="381" t="s">
        <v>179</v>
      </c>
      <c r="D19" s="5" t="s">
        <v>180</v>
      </c>
      <c r="E19" s="216">
        <v>23.4</v>
      </c>
      <c r="F19" s="217">
        <v>0</v>
      </c>
      <c r="G19" s="375">
        <v>32.25</v>
      </c>
      <c r="H19" s="430">
        <v>8</v>
      </c>
      <c r="I19" s="375">
        <v>36.916666666666664</v>
      </c>
      <c r="J19" s="376">
        <v>6</v>
      </c>
      <c r="K19" s="67">
        <f t="shared" si="0"/>
        <v>30.855555555555554</v>
      </c>
      <c r="L19" s="68">
        <v>22</v>
      </c>
      <c r="M19" s="224">
        <v>11.3</v>
      </c>
      <c r="N19" s="222">
        <v>0</v>
      </c>
      <c r="O19" s="69">
        <f t="shared" si="1"/>
        <v>11.3</v>
      </c>
      <c r="P19" s="70">
        <f t="shared" si="2"/>
        <v>0</v>
      </c>
      <c r="Q19" s="6">
        <v>15.5</v>
      </c>
      <c r="R19" s="7">
        <v>2</v>
      </c>
      <c r="S19" s="8">
        <v>16.75</v>
      </c>
      <c r="T19" s="68">
        <v>2</v>
      </c>
      <c r="U19" s="10">
        <f t="shared" si="3"/>
        <v>16.125</v>
      </c>
      <c r="V19" s="9">
        <f t="shared" si="4"/>
        <v>4</v>
      </c>
      <c r="W19" s="149">
        <f t="shared" si="5"/>
        <v>58.280555555555551</v>
      </c>
      <c r="X19" s="384">
        <f t="shared" si="6"/>
        <v>9.7134259259259252</v>
      </c>
      <c r="Y19" s="386">
        <f t="shared" ref="Y19:Y24" si="7">L19+P19+V19</f>
        <v>26</v>
      </c>
      <c r="Z19" s="113" t="s">
        <v>165</v>
      </c>
    </row>
    <row r="20" spans="2:26" ht="20.100000000000001" customHeight="1">
      <c r="B20" s="114">
        <v>10</v>
      </c>
      <c r="C20" s="381" t="s">
        <v>152</v>
      </c>
      <c r="D20" s="5" t="s">
        <v>24</v>
      </c>
      <c r="E20" s="216">
        <v>27.375</v>
      </c>
      <c r="F20" s="217">
        <v>0</v>
      </c>
      <c r="G20" s="220">
        <v>29.25</v>
      </c>
      <c r="H20" s="217">
        <v>0</v>
      </c>
      <c r="I20" s="220">
        <v>12</v>
      </c>
      <c r="J20" s="222">
        <v>0</v>
      </c>
      <c r="K20" s="69">
        <f t="shared" si="0"/>
        <v>22.875</v>
      </c>
      <c r="L20" s="70">
        <f>F20+H20+J20</f>
        <v>0</v>
      </c>
      <c r="M20" s="224">
        <v>16</v>
      </c>
      <c r="N20" s="222">
        <v>0</v>
      </c>
      <c r="O20" s="69">
        <f t="shared" si="1"/>
        <v>16</v>
      </c>
      <c r="P20" s="70">
        <f t="shared" si="2"/>
        <v>0</v>
      </c>
      <c r="Q20" s="156">
        <v>14.5</v>
      </c>
      <c r="R20" s="157">
        <v>2</v>
      </c>
      <c r="S20" s="158">
        <v>10</v>
      </c>
      <c r="T20" s="159">
        <v>2</v>
      </c>
      <c r="U20" s="10">
        <f t="shared" si="3"/>
        <v>12.25</v>
      </c>
      <c r="V20" s="9">
        <f t="shared" si="4"/>
        <v>4</v>
      </c>
      <c r="W20" s="149">
        <f t="shared" si="5"/>
        <v>51.125</v>
      </c>
      <c r="X20" s="384">
        <f t="shared" si="6"/>
        <v>8.5208333333333339</v>
      </c>
      <c r="Y20" s="386">
        <f t="shared" si="7"/>
        <v>4</v>
      </c>
      <c r="Z20" s="113" t="s">
        <v>165</v>
      </c>
    </row>
    <row r="21" spans="2:26" ht="20.100000000000001" customHeight="1">
      <c r="B21" s="4">
        <v>11</v>
      </c>
      <c r="C21" s="381" t="s">
        <v>182</v>
      </c>
      <c r="D21" s="5" t="s">
        <v>183</v>
      </c>
      <c r="E21" s="6">
        <v>33</v>
      </c>
      <c r="F21" s="7">
        <v>8</v>
      </c>
      <c r="G21" s="377">
        <v>24.75</v>
      </c>
      <c r="H21" s="431">
        <v>0</v>
      </c>
      <c r="I21" s="377">
        <v>28</v>
      </c>
      <c r="J21" s="378">
        <v>0</v>
      </c>
      <c r="K21" s="69">
        <f t="shared" si="0"/>
        <v>28.583333333333336</v>
      </c>
      <c r="L21" s="70">
        <f>F21+H21+J21</f>
        <v>8</v>
      </c>
      <c r="M21" s="224">
        <v>14.9</v>
      </c>
      <c r="N21" s="222">
        <v>0</v>
      </c>
      <c r="O21" s="69">
        <f t="shared" si="1"/>
        <v>14.9</v>
      </c>
      <c r="P21" s="70">
        <f t="shared" si="2"/>
        <v>0</v>
      </c>
      <c r="Q21" s="6">
        <v>13.5</v>
      </c>
      <c r="R21" s="7">
        <v>2</v>
      </c>
      <c r="S21" s="8">
        <v>13.5</v>
      </c>
      <c r="T21" s="68">
        <v>2</v>
      </c>
      <c r="U21" s="10">
        <f t="shared" si="3"/>
        <v>13.5</v>
      </c>
      <c r="V21" s="9">
        <f t="shared" si="4"/>
        <v>4</v>
      </c>
      <c r="W21" s="149">
        <f t="shared" si="5"/>
        <v>56.983333333333334</v>
      </c>
      <c r="X21" s="384">
        <f t="shared" si="6"/>
        <v>9.4972222222222218</v>
      </c>
      <c r="Y21" s="386">
        <f t="shared" si="7"/>
        <v>12</v>
      </c>
      <c r="Z21" s="113" t="s">
        <v>165</v>
      </c>
    </row>
    <row r="22" spans="2:26" ht="20.100000000000001" customHeight="1">
      <c r="B22" s="4">
        <v>12</v>
      </c>
      <c r="C22" s="381" t="s">
        <v>205</v>
      </c>
      <c r="D22" s="5" t="s">
        <v>184</v>
      </c>
      <c r="E22" s="216">
        <v>27.599999999999998</v>
      </c>
      <c r="F22" s="217">
        <v>0</v>
      </c>
      <c r="G22" s="377">
        <v>19.5</v>
      </c>
      <c r="H22" s="431">
        <v>0</v>
      </c>
      <c r="I22" s="377">
        <v>29.5</v>
      </c>
      <c r="J22" s="378">
        <v>0</v>
      </c>
      <c r="K22" s="69">
        <f t="shared" si="0"/>
        <v>25.533333333333331</v>
      </c>
      <c r="L22" s="70">
        <f>F22+H22+J22</f>
        <v>0</v>
      </c>
      <c r="M22" s="224">
        <v>13.5</v>
      </c>
      <c r="N22" s="222">
        <v>0</v>
      </c>
      <c r="O22" s="69">
        <f t="shared" si="1"/>
        <v>13.5</v>
      </c>
      <c r="P22" s="70">
        <f t="shared" si="2"/>
        <v>0</v>
      </c>
      <c r="Q22" s="6">
        <v>14</v>
      </c>
      <c r="R22" s="7">
        <v>2</v>
      </c>
      <c r="S22" s="8">
        <v>13</v>
      </c>
      <c r="T22" s="68">
        <v>2</v>
      </c>
      <c r="U22" s="10">
        <f t="shared" si="3"/>
        <v>13.5</v>
      </c>
      <c r="V22" s="9">
        <f t="shared" si="4"/>
        <v>4</v>
      </c>
      <c r="W22" s="149">
        <f t="shared" si="5"/>
        <v>52.533333333333331</v>
      </c>
      <c r="X22" s="384">
        <f t="shared" si="6"/>
        <v>8.7555555555555546</v>
      </c>
      <c r="Y22" s="386">
        <f t="shared" si="7"/>
        <v>4</v>
      </c>
      <c r="Z22" s="113" t="s">
        <v>165</v>
      </c>
    </row>
    <row r="23" spans="2:26" ht="20.100000000000001" customHeight="1">
      <c r="B23" s="114">
        <v>13</v>
      </c>
      <c r="C23" s="381" t="s">
        <v>185</v>
      </c>
      <c r="D23" s="5" t="s">
        <v>186</v>
      </c>
      <c r="E23" s="6">
        <v>35.400000000000006</v>
      </c>
      <c r="F23" s="7">
        <v>8</v>
      </c>
      <c r="G23" s="8">
        <v>30</v>
      </c>
      <c r="H23" s="7">
        <v>8</v>
      </c>
      <c r="I23" s="8">
        <v>30.333333333333336</v>
      </c>
      <c r="J23" s="9">
        <v>6</v>
      </c>
      <c r="K23" s="67">
        <f t="shared" si="0"/>
        <v>31.911111111111119</v>
      </c>
      <c r="L23" s="68">
        <f>F23+H23+J23</f>
        <v>22</v>
      </c>
      <c r="M23" s="419">
        <v>14.1</v>
      </c>
      <c r="N23" s="378">
        <v>0</v>
      </c>
      <c r="O23" s="69">
        <f t="shared" si="1"/>
        <v>14.1</v>
      </c>
      <c r="P23" s="70">
        <f t="shared" si="2"/>
        <v>0</v>
      </c>
      <c r="Q23" s="6">
        <v>12.75</v>
      </c>
      <c r="R23" s="7">
        <v>2</v>
      </c>
      <c r="S23" s="8">
        <v>14.25</v>
      </c>
      <c r="T23" s="68">
        <v>2</v>
      </c>
      <c r="U23" s="10">
        <f t="shared" si="3"/>
        <v>13.5</v>
      </c>
      <c r="V23" s="9">
        <f t="shared" si="4"/>
        <v>4</v>
      </c>
      <c r="W23" s="149">
        <f t="shared" si="5"/>
        <v>59.51111111111112</v>
      </c>
      <c r="X23" s="384">
        <f t="shared" si="6"/>
        <v>9.9185185185185194</v>
      </c>
      <c r="Y23" s="386">
        <f t="shared" si="7"/>
        <v>26</v>
      </c>
      <c r="Z23" s="113" t="s">
        <v>165</v>
      </c>
    </row>
    <row r="24" spans="2:26" ht="20.100000000000001" customHeight="1">
      <c r="B24" s="4">
        <v>14</v>
      </c>
      <c r="C24" s="381" t="s">
        <v>187</v>
      </c>
      <c r="D24" s="5" t="s">
        <v>188</v>
      </c>
      <c r="E24" s="6">
        <v>30.450000000000003</v>
      </c>
      <c r="F24" s="7">
        <v>8</v>
      </c>
      <c r="G24" s="220">
        <v>12</v>
      </c>
      <c r="H24" s="217">
        <v>0</v>
      </c>
      <c r="I24" s="377">
        <v>24.333333333333336</v>
      </c>
      <c r="J24" s="378">
        <v>0</v>
      </c>
      <c r="K24" s="69">
        <f t="shared" si="0"/>
        <v>22.261111111111109</v>
      </c>
      <c r="L24" s="70">
        <f>F24+H24+J24</f>
        <v>8</v>
      </c>
      <c r="M24" s="420">
        <v>26.1</v>
      </c>
      <c r="N24" s="376">
        <v>4</v>
      </c>
      <c r="O24" s="67">
        <f t="shared" si="1"/>
        <v>26.1</v>
      </c>
      <c r="P24" s="68">
        <f t="shared" si="2"/>
        <v>4</v>
      </c>
      <c r="Q24" s="6">
        <v>11.5</v>
      </c>
      <c r="R24" s="7">
        <v>2</v>
      </c>
      <c r="S24" s="220">
        <v>5</v>
      </c>
      <c r="T24" s="275">
        <v>0</v>
      </c>
      <c r="U24" s="10">
        <f t="shared" si="3"/>
        <v>8.25</v>
      </c>
      <c r="V24" s="9">
        <f t="shared" si="4"/>
        <v>2</v>
      </c>
      <c r="W24" s="149">
        <f t="shared" si="5"/>
        <v>56.611111111111114</v>
      </c>
      <c r="X24" s="384">
        <f t="shared" si="6"/>
        <v>9.4351851851851851</v>
      </c>
      <c r="Y24" s="386">
        <f t="shared" si="7"/>
        <v>14</v>
      </c>
      <c r="Z24" s="113" t="s">
        <v>165</v>
      </c>
    </row>
    <row r="25" spans="2:26" ht="20.100000000000001" customHeight="1">
      <c r="B25" s="4">
        <v>15</v>
      </c>
      <c r="C25" s="381" t="s">
        <v>190</v>
      </c>
      <c r="D25" s="5" t="s">
        <v>191</v>
      </c>
      <c r="E25" s="216">
        <v>28.349999999999998</v>
      </c>
      <c r="F25" s="217">
        <v>0</v>
      </c>
      <c r="G25" s="375">
        <v>38.25</v>
      </c>
      <c r="H25" s="430">
        <v>8</v>
      </c>
      <c r="I25" s="220">
        <v>28.666666666666664</v>
      </c>
      <c r="J25" s="222">
        <v>0</v>
      </c>
      <c r="K25" s="67">
        <f t="shared" si="0"/>
        <v>31.755555555555553</v>
      </c>
      <c r="L25" s="68">
        <v>22</v>
      </c>
      <c r="M25" s="419">
        <v>16.2</v>
      </c>
      <c r="N25" s="378">
        <v>0</v>
      </c>
      <c r="O25" s="69">
        <f t="shared" si="1"/>
        <v>16.2</v>
      </c>
      <c r="P25" s="70">
        <f t="shared" si="2"/>
        <v>0</v>
      </c>
      <c r="Q25" s="6">
        <v>12.5</v>
      </c>
      <c r="R25" s="7">
        <v>2</v>
      </c>
      <c r="S25" s="8">
        <v>15</v>
      </c>
      <c r="T25" s="68">
        <v>2</v>
      </c>
      <c r="U25" s="10">
        <f t="shared" si="3"/>
        <v>13.75</v>
      </c>
      <c r="V25" s="9">
        <f t="shared" si="4"/>
        <v>4</v>
      </c>
      <c r="W25" s="149">
        <f t="shared" si="5"/>
        <v>61.705555555555549</v>
      </c>
      <c r="X25" s="434">
        <f t="shared" si="6"/>
        <v>10.284259259259258</v>
      </c>
      <c r="Y25" s="435">
        <v>30</v>
      </c>
      <c r="Z25" s="405" t="s">
        <v>164</v>
      </c>
    </row>
    <row r="26" spans="2:26" ht="20.100000000000001" customHeight="1">
      <c r="B26" s="114">
        <v>16</v>
      </c>
      <c r="C26" s="381" t="s">
        <v>192</v>
      </c>
      <c r="D26" s="5" t="s">
        <v>155</v>
      </c>
      <c r="E26" s="436">
        <v>30.450000000000003</v>
      </c>
      <c r="F26" s="430">
        <v>8</v>
      </c>
      <c r="G26" s="377">
        <v>18.75</v>
      </c>
      <c r="H26" s="431">
        <v>0</v>
      </c>
      <c r="I26" s="8">
        <v>30.25</v>
      </c>
      <c r="J26" s="9">
        <v>6</v>
      </c>
      <c r="K26" s="69">
        <f t="shared" si="0"/>
        <v>26.483333333333334</v>
      </c>
      <c r="L26" s="70">
        <f>F26+H26+J26</f>
        <v>14</v>
      </c>
      <c r="M26" s="224">
        <v>11.5</v>
      </c>
      <c r="N26" s="222">
        <v>0</v>
      </c>
      <c r="O26" s="69">
        <f t="shared" si="1"/>
        <v>11.5</v>
      </c>
      <c r="P26" s="70">
        <f t="shared" si="2"/>
        <v>0</v>
      </c>
      <c r="Q26" s="6">
        <v>12.25</v>
      </c>
      <c r="R26" s="7">
        <v>2</v>
      </c>
      <c r="S26" s="220">
        <v>5.5</v>
      </c>
      <c r="T26" s="275">
        <v>0</v>
      </c>
      <c r="U26" s="10">
        <f t="shared" si="3"/>
        <v>8.875</v>
      </c>
      <c r="V26" s="9">
        <f t="shared" si="4"/>
        <v>2</v>
      </c>
      <c r="W26" s="149">
        <f t="shared" si="5"/>
        <v>46.858333333333334</v>
      </c>
      <c r="X26" s="384">
        <f t="shared" si="6"/>
        <v>7.8097222222222227</v>
      </c>
      <c r="Y26" s="386">
        <f>L26+P26+V26</f>
        <v>16</v>
      </c>
      <c r="Z26" s="113" t="s">
        <v>165</v>
      </c>
    </row>
    <row r="27" spans="2:26" ht="20.100000000000001" customHeight="1">
      <c r="B27" s="4">
        <v>17</v>
      </c>
      <c r="C27" s="381" t="s">
        <v>193</v>
      </c>
      <c r="D27" s="5" t="s">
        <v>8</v>
      </c>
      <c r="E27" s="216">
        <v>28.799999999999997</v>
      </c>
      <c r="F27" s="217">
        <v>0</v>
      </c>
      <c r="G27" s="220">
        <v>27</v>
      </c>
      <c r="H27" s="217">
        <v>0</v>
      </c>
      <c r="I27" s="377">
        <v>29.833333333333336</v>
      </c>
      <c r="J27" s="378">
        <v>0</v>
      </c>
      <c r="K27" s="69">
        <f t="shared" si="0"/>
        <v>28.544444444444444</v>
      </c>
      <c r="L27" s="70">
        <f>F27+H27+J27</f>
        <v>0</v>
      </c>
      <c r="M27" s="420">
        <v>22.9</v>
      </c>
      <c r="N27" s="376">
        <v>4</v>
      </c>
      <c r="O27" s="67">
        <f t="shared" si="1"/>
        <v>22.9</v>
      </c>
      <c r="P27" s="68">
        <f t="shared" si="2"/>
        <v>4</v>
      </c>
      <c r="Q27" s="6">
        <v>13</v>
      </c>
      <c r="R27" s="7">
        <v>2</v>
      </c>
      <c r="S27" s="8">
        <v>14</v>
      </c>
      <c r="T27" s="68">
        <v>2</v>
      </c>
      <c r="U27" s="10">
        <f t="shared" si="3"/>
        <v>13.5</v>
      </c>
      <c r="V27" s="9">
        <f t="shared" si="4"/>
        <v>4</v>
      </c>
      <c r="W27" s="149">
        <f t="shared" si="5"/>
        <v>64.944444444444443</v>
      </c>
      <c r="X27" s="434">
        <f t="shared" si="6"/>
        <v>10.824074074074074</v>
      </c>
      <c r="Y27" s="435">
        <v>30</v>
      </c>
      <c r="Z27" s="405" t="s">
        <v>164</v>
      </c>
    </row>
    <row r="28" spans="2:26" ht="20.100000000000001" customHeight="1">
      <c r="B28" s="4">
        <v>18</v>
      </c>
      <c r="C28" s="381" t="s">
        <v>206</v>
      </c>
      <c r="D28" s="5" t="s">
        <v>128</v>
      </c>
      <c r="E28" s="6">
        <v>30.299999999999997</v>
      </c>
      <c r="F28" s="7">
        <v>8</v>
      </c>
      <c r="G28" s="220">
        <v>24</v>
      </c>
      <c r="H28" s="217">
        <v>0</v>
      </c>
      <c r="I28" s="220">
        <v>25.916666666666664</v>
      </c>
      <c r="J28" s="222">
        <v>0</v>
      </c>
      <c r="K28" s="69">
        <f t="shared" si="0"/>
        <v>26.738888888888887</v>
      </c>
      <c r="L28" s="70">
        <f>F28+H28+J28</f>
        <v>8</v>
      </c>
      <c r="M28" s="224">
        <v>13.1</v>
      </c>
      <c r="N28" s="222">
        <v>0</v>
      </c>
      <c r="O28" s="69">
        <f t="shared" si="1"/>
        <v>13.1</v>
      </c>
      <c r="P28" s="70">
        <f t="shared" si="2"/>
        <v>0</v>
      </c>
      <c r="Q28" s="6">
        <v>16.75</v>
      </c>
      <c r="R28" s="7">
        <v>2</v>
      </c>
      <c r="S28" s="8">
        <v>14</v>
      </c>
      <c r="T28" s="68">
        <v>2</v>
      </c>
      <c r="U28" s="10">
        <f t="shared" si="3"/>
        <v>15.375</v>
      </c>
      <c r="V28" s="9">
        <f t="shared" si="4"/>
        <v>4</v>
      </c>
      <c r="W28" s="149">
        <f t="shared" si="5"/>
        <v>55.213888888888889</v>
      </c>
      <c r="X28" s="384">
        <f t="shared" si="6"/>
        <v>9.2023148148148142</v>
      </c>
      <c r="Y28" s="386">
        <f>L28+P28+V28</f>
        <v>12</v>
      </c>
      <c r="Z28" s="113" t="s">
        <v>165</v>
      </c>
    </row>
    <row r="29" spans="2:26" ht="20.100000000000001" customHeight="1">
      <c r="B29" s="114">
        <v>19</v>
      </c>
      <c r="C29" s="381" t="s">
        <v>194</v>
      </c>
      <c r="D29" s="5" t="s">
        <v>138</v>
      </c>
      <c r="E29" s="437">
        <v>25.799999999999997</v>
      </c>
      <c r="F29" s="431">
        <v>0</v>
      </c>
      <c r="G29" s="220">
        <v>21</v>
      </c>
      <c r="H29" s="217">
        <v>0</v>
      </c>
      <c r="I29" s="375">
        <v>35.083333333333336</v>
      </c>
      <c r="J29" s="376">
        <v>6</v>
      </c>
      <c r="K29" s="69">
        <f t="shared" si="0"/>
        <v>27.294444444444444</v>
      </c>
      <c r="L29" s="70">
        <f>F29+H29+J29</f>
        <v>6</v>
      </c>
      <c r="M29" s="420">
        <v>20.6</v>
      </c>
      <c r="N29" s="376">
        <v>4</v>
      </c>
      <c r="O29" s="67">
        <f t="shared" si="1"/>
        <v>20.6</v>
      </c>
      <c r="P29" s="68">
        <f t="shared" si="2"/>
        <v>4</v>
      </c>
      <c r="Q29" s="6">
        <v>12.5</v>
      </c>
      <c r="R29" s="7">
        <v>2</v>
      </c>
      <c r="S29" s="8">
        <v>11.75</v>
      </c>
      <c r="T29" s="68">
        <v>2</v>
      </c>
      <c r="U29" s="10">
        <f t="shared" si="3"/>
        <v>12.125</v>
      </c>
      <c r="V29" s="9">
        <f t="shared" si="4"/>
        <v>4</v>
      </c>
      <c r="W29" s="149">
        <f t="shared" si="5"/>
        <v>60.019444444444446</v>
      </c>
      <c r="X29" s="434">
        <f t="shared" si="6"/>
        <v>10.003240740740742</v>
      </c>
      <c r="Y29" s="435">
        <v>30</v>
      </c>
      <c r="Z29" s="405" t="s">
        <v>164</v>
      </c>
    </row>
    <row r="30" spans="2:26" ht="20.100000000000001" customHeight="1">
      <c r="B30" s="4">
        <v>20</v>
      </c>
      <c r="C30" s="381" t="s">
        <v>195</v>
      </c>
      <c r="D30" s="5" t="s">
        <v>196</v>
      </c>
      <c r="E30" s="437">
        <v>27.900000000000002</v>
      </c>
      <c r="F30" s="431">
        <v>0</v>
      </c>
      <c r="G30" s="220">
        <v>27</v>
      </c>
      <c r="H30" s="217">
        <v>0</v>
      </c>
      <c r="I30" s="220">
        <v>28</v>
      </c>
      <c r="J30" s="222">
        <v>0</v>
      </c>
      <c r="K30" s="69">
        <f t="shared" si="0"/>
        <v>27.633333333333336</v>
      </c>
      <c r="L30" s="70">
        <f>F30+H30+J30</f>
        <v>0</v>
      </c>
      <c r="M30" s="224">
        <v>15.5</v>
      </c>
      <c r="N30" s="222">
        <v>0</v>
      </c>
      <c r="O30" s="69">
        <f t="shared" si="1"/>
        <v>15.5</v>
      </c>
      <c r="P30" s="70">
        <f t="shared" si="2"/>
        <v>0</v>
      </c>
      <c r="Q30" s="6">
        <v>15</v>
      </c>
      <c r="R30" s="7">
        <v>2</v>
      </c>
      <c r="S30" s="8">
        <v>15</v>
      </c>
      <c r="T30" s="68">
        <v>2</v>
      </c>
      <c r="U30" s="10">
        <f t="shared" si="3"/>
        <v>15</v>
      </c>
      <c r="V30" s="9">
        <f t="shared" si="4"/>
        <v>4</v>
      </c>
      <c r="W30" s="149">
        <f t="shared" si="5"/>
        <v>58.13333333333334</v>
      </c>
      <c r="X30" s="384">
        <f t="shared" si="6"/>
        <v>9.68888888888889</v>
      </c>
      <c r="Y30" s="386">
        <f>L30+P30+V30</f>
        <v>4</v>
      </c>
      <c r="Z30" s="113" t="s">
        <v>165</v>
      </c>
    </row>
    <row r="31" spans="2:26" ht="20.100000000000001" customHeight="1">
      <c r="B31" s="4">
        <v>21</v>
      </c>
      <c r="C31" s="381" t="s">
        <v>197</v>
      </c>
      <c r="D31" s="5" t="s">
        <v>146</v>
      </c>
      <c r="E31" s="6">
        <v>31.950000000000003</v>
      </c>
      <c r="F31" s="7">
        <v>8</v>
      </c>
      <c r="G31" s="377">
        <v>21.75</v>
      </c>
      <c r="H31" s="431">
        <v>0</v>
      </c>
      <c r="I31" s="8">
        <v>39.166666666666664</v>
      </c>
      <c r="J31" s="9">
        <v>6</v>
      </c>
      <c r="K31" s="67">
        <f t="shared" si="0"/>
        <v>30.955555555555559</v>
      </c>
      <c r="L31" s="68">
        <v>22</v>
      </c>
      <c r="M31" s="420">
        <v>22.1</v>
      </c>
      <c r="N31" s="376">
        <v>4</v>
      </c>
      <c r="O31" s="67">
        <f t="shared" si="1"/>
        <v>22.1</v>
      </c>
      <c r="P31" s="68">
        <f t="shared" si="2"/>
        <v>4</v>
      </c>
      <c r="Q31" s="6">
        <v>14.5</v>
      </c>
      <c r="R31" s="7">
        <v>2</v>
      </c>
      <c r="S31" s="8">
        <v>15.75</v>
      </c>
      <c r="T31" s="68">
        <v>2</v>
      </c>
      <c r="U31" s="10">
        <f t="shared" si="3"/>
        <v>15.125</v>
      </c>
      <c r="V31" s="9">
        <f t="shared" si="4"/>
        <v>4</v>
      </c>
      <c r="W31" s="149">
        <f t="shared" si="5"/>
        <v>68.180555555555557</v>
      </c>
      <c r="X31" s="434">
        <f t="shared" si="6"/>
        <v>11.363425925925926</v>
      </c>
      <c r="Y31" s="435">
        <v>30</v>
      </c>
      <c r="Z31" s="405" t="s">
        <v>164</v>
      </c>
    </row>
    <row r="32" spans="2:26" ht="20.100000000000001" customHeight="1">
      <c r="B32" s="114">
        <v>22</v>
      </c>
      <c r="C32" s="381" t="s">
        <v>198</v>
      </c>
      <c r="D32" s="5" t="s">
        <v>199</v>
      </c>
      <c r="E32" s="6">
        <v>37.200000000000003</v>
      </c>
      <c r="F32" s="7">
        <v>8</v>
      </c>
      <c r="G32" s="220">
        <v>15</v>
      </c>
      <c r="H32" s="217">
        <v>0</v>
      </c>
      <c r="I32" s="8">
        <v>35.75</v>
      </c>
      <c r="J32" s="9">
        <v>6</v>
      </c>
      <c r="K32" s="69">
        <f t="shared" si="0"/>
        <v>29.316666666666666</v>
      </c>
      <c r="L32" s="70">
        <f>F32+H32+J32</f>
        <v>14</v>
      </c>
      <c r="M32" s="224">
        <v>16.7</v>
      </c>
      <c r="N32" s="222">
        <v>0</v>
      </c>
      <c r="O32" s="69">
        <f t="shared" si="1"/>
        <v>16.7</v>
      </c>
      <c r="P32" s="70">
        <f t="shared" si="2"/>
        <v>0</v>
      </c>
      <c r="Q32" s="6">
        <v>12.5</v>
      </c>
      <c r="R32" s="7">
        <v>2</v>
      </c>
      <c r="S32" s="8">
        <v>10.5</v>
      </c>
      <c r="T32" s="68">
        <v>2</v>
      </c>
      <c r="U32" s="10">
        <f t="shared" si="3"/>
        <v>11.5</v>
      </c>
      <c r="V32" s="9">
        <f t="shared" si="4"/>
        <v>4</v>
      </c>
      <c r="W32" s="149">
        <f t="shared" si="5"/>
        <v>57.516666666666666</v>
      </c>
      <c r="X32" s="384">
        <f t="shared" si="6"/>
        <v>9.5861111111111104</v>
      </c>
      <c r="Y32" s="386">
        <f>L32+P32+V32</f>
        <v>18</v>
      </c>
      <c r="Z32" s="113" t="s">
        <v>165</v>
      </c>
    </row>
    <row r="33" spans="2:26" ht="20.100000000000001" customHeight="1">
      <c r="B33" s="4">
        <v>23</v>
      </c>
      <c r="C33" s="381" t="s">
        <v>158</v>
      </c>
      <c r="D33" s="5" t="s">
        <v>159</v>
      </c>
      <c r="E33" s="216">
        <v>28.96875</v>
      </c>
      <c r="F33" s="217">
        <v>0</v>
      </c>
      <c r="G33" s="220">
        <v>29.25</v>
      </c>
      <c r="H33" s="217">
        <v>0</v>
      </c>
      <c r="I33" s="220">
        <v>23.0625</v>
      </c>
      <c r="J33" s="222">
        <v>0</v>
      </c>
      <c r="K33" s="69">
        <f t="shared" si="0"/>
        <v>27.09375</v>
      </c>
      <c r="L33" s="70">
        <f>F33+H33+J33</f>
        <v>0</v>
      </c>
      <c r="M33" s="224">
        <v>8</v>
      </c>
      <c r="N33" s="222">
        <v>0</v>
      </c>
      <c r="O33" s="69">
        <f t="shared" si="1"/>
        <v>8</v>
      </c>
      <c r="P33" s="70">
        <f t="shared" si="2"/>
        <v>0</v>
      </c>
      <c r="Q33" s="156">
        <v>18.5</v>
      </c>
      <c r="R33" s="157">
        <v>2</v>
      </c>
      <c r="S33" s="158">
        <v>14</v>
      </c>
      <c r="T33" s="159">
        <v>2</v>
      </c>
      <c r="U33" s="10">
        <f t="shared" si="3"/>
        <v>16.25</v>
      </c>
      <c r="V33" s="9">
        <f t="shared" si="4"/>
        <v>4</v>
      </c>
      <c r="W33" s="149">
        <f t="shared" si="5"/>
        <v>51.34375</v>
      </c>
      <c r="X33" s="384">
        <f t="shared" si="6"/>
        <v>8.5572916666666661</v>
      </c>
      <c r="Y33" s="386">
        <f>L33+P33+V33</f>
        <v>4</v>
      </c>
      <c r="Z33" s="113" t="s">
        <v>165</v>
      </c>
    </row>
    <row r="34" spans="2:26" ht="20.100000000000001" customHeight="1">
      <c r="B34" s="4">
        <v>24</v>
      </c>
      <c r="C34" s="381" t="s">
        <v>200</v>
      </c>
      <c r="D34" s="5" t="s">
        <v>201</v>
      </c>
      <c r="E34" s="436">
        <v>30.839999999999996</v>
      </c>
      <c r="F34" s="430">
        <v>8</v>
      </c>
      <c r="G34" s="8">
        <v>37.5</v>
      </c>
      <c r="H34" s="7">
        <v>8</v>
      </c>
      <c r="I34" s="375">
        <v>37.083333333333336</v>
      </c>
      <c r="J34" s="376">
        <v>6</v>
      </c>
      <c r="K34" s="67">
        <f t="shared" si="0"/>
        <v>35.141111111111115</v>
      </c>
      <c r="L34" s="68">
        <f>F34+H34+J34</f>
        <v>22</v>
      </c>
      <c r="M34" s="224">
        <v>14.3</v>
      </c>
      <c r="N34" s="222">
        <v>0</v>
      </c>
      <c r="O34" s="69">
        <f t="shared" si="1"/>
        <v>14.3</v>
      </c>
      <c r="P34" s="70">
        <f t="shared" si="2"/>
        <v>0</v>
      </c>
      <c r="Q34" s="6">
        <v>12</v>
      </c>
      <c r="R34" s="7">
        <v>2</v>
      </c>
      <c r="S34" s="8">
        <v>16.25</v>
      </c>
      <c r="T34" s="68">
        <v>2</v>
      </c>
      <c r="U34" s="10">
        <f t="shared" si="3"/>
        <v>14.125</v>
      </c>
      <c r="V34" s="9">
        <f t="shared" si="4"/>
        <v>4</v>
      </c>
      <c r="W34" s="149">
        <f t="shared" si="5"/>
        <v>63.566111111111113</v>
      </c>
      <c r="X34" s="434">
        <f t="shared" si="6"/>
        <v>10.594351851851853</v>
      </c>
      <c r="Y34" s="435">
        <v>30</v>
      </c>
      <c r="Z34" s="405" t="s">
        <v>164</v>
      </c>
    </row>
    <row r="35" spans="2:26" ht="20.100000000000001" customHeight="1" thickBot="1">
      <c r="B35" s="427">
        <v>25</v>
      </c>
      <c r="C35" s="382" t="s">
        <v>202</v>
      </c>
      <c r="D35" s="30" t="s">
        <v>203</v>
      </c>
      <c r="E35" s="438">
        <v>27.900000000000002</v>
      </c>
      <c r="F35" s="433">
        <v>0</v>
      </c>
      <c r="G35" s="432">
        <v>15</v>
      </c>
      <c r="H35" s="433">
        <v>0</v>
      </c>
      <c r="I35" s="221">
        <v>27.583333333333336</v>
      </c>
      <c r="J35" s="223">
        <v>0</v>
      </c>
      <c r="K35" s="212">
        <f t="shared" si="0"/>
        <v>23.494444444444451</v>
      </c>
      <c r="L35" s="213">
        <f>F35+H35+J35</f>
        <v>0</v>
      </c>
      <c r="M35" s="439">
        <v>25.1</v>
      </c>
      <c r="N35" s="440">
        <v>4</v>
      </c>
      <c r="O35" s="367">
        <f t="shared" si="1"/>
        <v>25.1</v>
      </c>
      <c r="P35" s="126">
        <f t="shared" si="2"/>
        <v>4</v>
      </c>
      <c r="Q35" s="31">
        <v>12.25</v>
      </c>
      <c r="R35" s="32">
        <v>2</v>
      </c>
      <c r="S35" s="116">
        <v>16</v>
      </c>
      <c r="T35" s="126">
        <v>2</v>
      </c>
      <c r="U35" s="148">
        <f t="shared" si="3"/>
        <v>14.125</v>
      </c>
      <c r="V35" s="117">
        <f t="shared" si="4"/>
        <v>4</v>
      </c>
      <c r="W35" s="152">
        <f t="shared" si="5"/>
        <v>62.719444444444449</v>
      </c>
      <c r="X35" s="441">
        <f t="shared" si="6"/>
        <v>10.453240740740741</v>
      </c>
      <c r="Y35" s="442">
        <v>30</v>
      </c>
      <c r="Z35" s="414" t="s">
        <v>164</v>
      </c>
    </row>
    <row r="36" spans="2:26" ht="18" customHeight="1"/>
    <row r="37" spans="2:26" ht="20.25">
      <c r="C37" s="33" t="s">
        <v>504</v>
      </c>
      <c r="D37" s="34"/>
      <c r="E37" s="192"/>
      <c r="F37" s="34"/>
      <c r="G37" s="34"/>
      <c r="H37" s="34"/>
      <c r="I37" s="34"/>
      <c r="J37" s="34"/>
      <c r="K37" s="34"/>
      <c r="L37" s="34"/>
      <c r="M37" s="71" t="s">
        <v>507</v>
      </c>
      <c r="N37" s="34"/>
      <c r="O37" s="34"/>
      <c r="P37" s="34"/>
      <c r="Q37" s="35"/>
      <c r="R37" s="38"/>
      <c r="S37" s="38"/>
    </row>
    <row r="38" spans="2:26" ht="20.2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8"/>
      <c r="S38" s="38"/>
    </row>
    <row r="39" spans="2:26" ht="20.25">
      <c r="C39" s="33" t="s">
        <v>114</v>
      </c>
      <c r="E39" s="155" t="s">
        <v>207</v>
      </c>
      <c r="F39" s="36"/>
      <c r="G39" s="36"/>
      <c r="H39" s="34"/>
      <c r="I39" s="34"/>
      <c r="J39" s="34"/>
      <c r="K39" s="34"/>
      <c r="L39" s="34"/>
      <c r="M39" s="64" t="s">
        <v>111</v>
      </c>
      <c r="N39" s="72"/>
      <c r="O39" s="72"/>
      <c r="P39" s="72"/>
      <c r="Q39" s="72"/>
      <c r="R39" s="63"/>
      <c r="S39" s="63"/>
      <c r="T39" s="64" t="s">
        <v>109</v>
      </c>
      <c r="U39" s="37"/>
      <c r="V39" s="37"/>
      <c r="W39" s="37"/>
      <c r="X39" s="37"/>
      <c r="Y39" s="37"/>
    </row>
    <row r="40" spans="2:26" ht="20.25">
      <c r="E40" s="155" t="s">
        <v>213</v>
      </c>
      <c r="F40" s="36"/>
      <c r="G40" s="36"/>
      <c r="M40" s="35"/>
      <c r="N40" s="35" t="s">
        <v>85</v>
      </c>
      <c r="O40" s="35"/>
      <c r="P40" s="35"/>
      <c r="Q40" s="35"/>
      <c r="T40" s="37"/>
      <c r="U40" s="64" t="s">
        <v>108</v>
      </c>
      <c r="V40" s="37"/>
      <c r="W40" s="37"/>
      <c r="X40" s="37"/>
      <c r="Y40" s="37"/>
    </row>
    <row r="41" spans="2:26" ht="20.25">
      <c r="E41" s="155" t="s">
        <v>212</v>
      </c>
      <c r="G41" s="36"/>
      <c r="M41" s="35"/>
      <c r="N41" s="35"/>
      <c r="O41" s="35"/>
      <c r="P41" s="35"/>
      <c r="Q41" s="35"/>
      <c r="U41" s="35" t="s">
        <v>110</v>
      </c>
    </row>
    <row r="42" spans="2:26" ht="20.25">
      <c r="E42" s="155" t="s">
        <v>210</v>
      </c>
      <c r="F42" s="36"/>
      <c r="U42" s="35"/>
    </row>
    <row r="43" spans="2:26" ht="20.25">
      <c r="E43" s="64" t="s">
        <v>215</v>
      </c>
      <c r="M43" s="35"/>
      <c r="N43" s="35"/>
      <c r="O43" s="35"/>
      <c r="P43" s="35"/>
      <c r="Q43" s="35"/>
    </row>
    <row r="44" spans="2:26" ht="20.25">
      <c r="E44" s="155" t="s">
        <v>211</v>
      </c>
    </row>
    <row r="45" spans="2:26" ht="20.25">
      <c r="E45" s="155" t="s">
        <v>214</v>
      </c>
    </row>
    <row r="46" spans="2:26" ht="20.25">
      <c r="E46" s="64" t="s">
        <v>216</v>
      </c>
    </row>
    <row r="47" spans="2:26" ht="20.25">
      <c r="E47" s="155" t="s">
        <v>209</v>
      </c>
    </row>
    <row r="48" spans="2:26" ht="20.25">
      <c r="E48" s="155" t="s">
        <v>208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P9"/>
    <mergeCell ref="Q9:V9"/>
    <mergeCell ref="W9:Y9"/>
  </mergeCells>
  <printOptions horizontalCentered="1" verticalCentered="1"/>
  <pageMargins left="0.70866141732283472" right="0.31496062992125984" top="0.15748031496062992" bottom="0.15748031496062992" header="0.11811023622047245" footer="0.31496062992125984"/>
  <pageSetup paperSize="9" scale="38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B68"/>
  <sheetViews>
    <sheetView view="pageBreakPreview" topLeftCell="A7" zoomScale="50" zoomScaleNormal="75" zoomScaleSheetLayoutView="50" workbookViewId="0">
      <selection activeCell="Z12" sqref="Z12:Z56"/>
    </sheetView>
  </sheetViews>
  <sheetFormatPr baseColWidth="10" defaultRowHeight="12.75"/>
  <cols>
    <col min="1" max="1" width="6" style="13" customWidth="1"/>
    <col min="2" max="2" width="5.7109375" style="13" customWidth="1"/>
    <col min="3" max="3" width="32.42578125" style="13" customWidth="1"/>
    <col min="4" max="4" width="26.42578125" style="13" customWidth="1"/>
    <col min="5" max="5" width="10.42578125" style="13" customWidth="1"/>
    <col min="6" max="6" width="4.85546875" style="13" customWidth="1"/>
    <col min="7" max="7" width="10.42578125" style="13" customWidth="1"/>
    <col min="8" max="8" width="5" style="13" customWidth="1"/>
    <col min="9" max="9" width="11.28515625" style="13" customWidth="1"/>
    <col min="10" max="10" width="4.5703125" style="13" customWidth="1"/>
    <col min="11" max="11" width="10.140625" style="13" customWidth="1"/>
    <col min="12" max="12" width="5.140625" style="13" customWidth="1"/>
    <col min="13" max="13" width="11.42578125" style="13"/>
    <col min="14" max="14" width="4.7109375" style="13" customWidth="1"/>
    <col min="15" max="15" width="11.42578125" style="13"/>
    <col min="16" max="16" width="4.85546875" style="13" customWidth="1"/>
    <col min="17" max="17" width="11.42578125" style="13"/>
    <col min="18" max="18" width="5.28515625" style="13" customWidth="1"/>
    <col min="19" max="19" width="10.7109375" style="13" customWidth="1"/>
    <col min="20" max="20" width="4.28515625" style="13" customWidth="1"/>
    <col min="21" max="21" width="11.42578125" style="13"/>
    <col min="22" max="22" width="5.28515625" style="13" customWidth="1"/>
    <col min="23" max="23" width="9.7109375" style="13" customWidth="1"/>
    <col min="24" max="24" width="5.42578125" style="13" customWidth="1"/>
    <col min="25" max="25" width="12.28515625" style="13" customWidth="1"/>
    <col min="26" max="26" width="11.42578125" style="13"/>
    <col min="27" max="27" width="7" style="13" customWidth="1"/>
    <col min="28" max="28" width="12.7109375" style="13" customWidth="1"/>
    <col min="29" max="29" width="2" style="13" customWidth="1"/>
    <col min="30" max="16384" width="11.42578125" style="13"/>
  </cols>
  <sheetData>
    <row r="1" spans="2:28" ht="15.75">
      <c r="B1" s="670"/>
      <c r="C1" s="670"/>
      <c r="D1" s="670"/>
      <c r="E1" s="38"/>
      <c r="F1" s="39"/>
      <c r="G1" s="39"/>
      <c r="H1" s="39"/>
      <c r="I1" s="39"/>
      <c r="J1" s="39"/>
      <c r="K1" s="39"/>
      <c r="L1" s="39"/>
      <c r="M1" s="39"/>
    </row>
    <row r="2" spans="2:28" ht="18.75">
      <c r="B2" s="14" t="s">
        <v>84</v>
      </c>
      <c r="C2" s="15"/>
      <c r="D2" s="15"/>
      <c r="E2" s="15"/>
      <c r="F2" s="15"/>
      <c r="G2" s="15"/>
      <c r="H2" s="15"/>
      <c r="I2" s="15"/>
      <c r="J2" s="40"/>
      <c r="K2" s="40"/>
      <c r="L2" s="40"/>
      <c r="Q2" s="13" t="s">
        <v>83</v>
      </c>
    </row>
    <row r="3" spans="2:28" ht="18.75"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28" ht="18.75">
      <c r="B4" s="14" t="s">
        <v>81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28" ht="18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28" ht="18.75">
      <c r="B6" s="16"/>
      <c r="C6" s="16"/>
      <c r="D6" s="14" t="s">
        <v>78</v>
      </c>
      <c r="E6" s="14"/>
      <c r="F6" s="16"/>
      <c r="G6" s="16"/>
      <c r="H6" s="16"/>
      <c r="I6" s="16"/>
      <c r="J6" s="16"/>
      <c r="K6" s="16"/>
      <c r="L6" s="16"/>
    </row>
    <row r="7" spans="2:28" ht="18.75">
      <c r="B7" s="16"/>
      <c r="C7" s="16"/>
      <c r="D7" s="14" t="s">
        <v>489</v>
      </c>
      <c r="E7" s="16"/>
      <c r="F7" s="16"/>
      <c r="G7" s="16"/>
      <c r="H7" s="16"/>
      <c r="I7" s="16"/>
      <c r="J7" s="16"/>
      <c r="K7" s="16"/>
      <c r="L7" s="16"/>
    </row>
    <row r="8" spans="2:28" ht="18.75">
      <c r="B8" s="16"/>
      <c r="C8" s="16"/>
      <c r="D8" s="14" t="s">
        <v>3</v>
      </c>
      <c r="E8" s="16"/>
      <c r="F8" s="16"/>
      <c r="G8" s="16"/>
      <c r="H8" s="16"/>
      <c r="I8" s="16"/>
      <c r="J8" s="16"/>
      <c r="K8" s="16"/>
      <c r="L8" s="16"/>
    </row>
    <row r="9" spans="2:28" ht="19.5" thickBot="1">
      <c r="B9" s="16"/>
      <c r="C9" s="16"/>
      <c r="D9" s="14"/>
      <c r="E9" s="16"/>
      <c r="F9" s="16"/>
      <c r="G9" s="16"/>
      <c r="H9" s="16"/>
      <c r="I9" s="16"/>
      <c r="J9" s="16"/>
      <c r="K9" s="16"/>
      <c r="L9" s="16"/>
    </row>
    <row r="10" spans="2:28" ht="26.25" customHeight="1" thickBot="1">
      <c r="B10" s="41"/>
      <c r="C10" s="41"/>
      <c r="D10" s="41"/>
      <c r="E10" s="671" t="s">
        <v>48</v>
      </c>
      <c r="F10" s="672"/>
      <c r="G10" s="672"/>
      <c r="H10" s="672"/>
      <c r="I10" s="672"/>
      <c r="J10" s="672"/>
      <c r="K10" s="672"/>
      <c r="L10" s="673"/>
      <c r="M10" s="674" t="s">
        <v>49</v>
      </c>
      <c r="N10" s="675"/>
      <c r="O10" s="675"/>
      <c r="P10" s="675"/>
      <c r="Q10" s="675"/>
      <c r="R10" s="675"/>
      <c r="S10" s="675"/>
      <c r="T10" s="566"/>
      <c r="U10" s="674" t="s">
        <v>50</v>
      </c>
      <c r="V10" s="675"/>
      <c r="W10" s="675"/>
      <c r="X10" s="676"/>
      <c r="Y10" s="677" t="s">
        <v>39</v>
      </c>
      <c r="Z10" s="678"/>
      <c r="AA10" s="679"/>
    </row>
    <row r="11" spans="2:28" ht="351" customHeight="1" thickBot="1">
      <c r="B11" s="18" t="s">
        <v>4</v>
      </c>
      <c r="C11" s="42" t="s">
        <v>162</v>
      </c>
      <c r="D11" s="20" t="s">
        <v>163</v>
      </c>
      <c r="E11" s="454" t="s">
        <v>72</v>
      </c>
      <c r="F11" s="455" t="s">
        <v>99</v>
      </c>
      <c r="G11" s="456" t="s">
        <v>167</v>
      </c>
      <c r="H11" s="456" t="s">
        <v>99</v>
      </c>
      <c r="I11" s="456" t="s">
        <v>115</v>
      </c>
      <c r="J11" s="457" t="s">
        <v>30</v>
      </c>
      <c r="K11" s="458" t="s">
        <v>31</v>
      </c>
      <c r="L11" s="459" t="s">
        <v>91</v>
      </c>
      <c r="M11" s="460" t="s">
        <v>73</v>
      </c>
      <c r="N11" s="455" t="s">
        <v>63</v>
      </c>
      <c r="O11" s="456" t="s">
        <v>74</v>
      </c>
      <c r="P11" s="455" t="s">
        <v>7</v>
      </c>
      <c r="Q11" s="455" t="s">
        <v>29</v>
      </c>
      <c r="R11" s="461" t="s">
        <v>105</v>
      </c>
      <c r="S11" s="462" t="s">
        <v>32</v>
      </c>
      <c r="T11" s="463" t="s">
        <v>103</v>
      </c>
      <c r="U11" s="464" t="s">
        <v>38</v>
      </c>
      <c r="V11" s="465" t="s">
        <v>105</v>
      </c>
      <c r="W11" s="458" t="s">
        <v>37</v>
      </c>
      <c r="X11" s="459" t="s">
        <v>104</v>
      </c>
      <c r="Y11" s="466" t="s">
        <v>5</v>
      </c>
      <c r="Z11" s="467" t="s">
        <v>89</v>
      </c>
      <c r="AA11" s="43" t="s">
        <v>6</v>
      </c>
    </row>
    <row r="12" spans="2:28" ht="21">
      <c r="B12" s="44">
        <v>1</v>
      </c>
      <c r="C12" s="468" t="s">
        <v>340</v>
      </c>
      <c r="D12" s="256" t="s">
        <v>9</v>
      </c>
      <c r="E12" s="247">
        <v>18.816666666666666</v>
      </c>
      <c r="F12" s="244">
        <v>0</v>
      </c>
      <c r="G12" s="245">
        <v>16.666666666666664</v>
      </c>
      <c r="H12" s="244">
        <v>0</v>
      </c>
      <c r="I12" s="245">
        <v>19.5</v>
      </c>
      <c r="J12" s="246">
        <v>0</v>
      </c>
      <c r="K12" s="481">
        <f t="shared" ref="K12:K56" si="0" xml:space="preserve"> ((E12+G12+I12)/8)*3</f>
        <v>20.618749999999999</v>
      </c>
      <c r="L12" s="448">
        <f t="shared" ref="L12:L18" si="1">F12+H12+J12</f>
        <v>0</v>
      </c>
      <c r="M12" s="252">
        <v>22</v>
      </c>
      <c r="N12" s="46">
        <v>5</v>
      </c>
      <c r="O12" s="47">
        <v>24</v>
      </c>
      <c r="P12" s="46">
        <v>3</v>
      </c>
      <c r="Q12" s="245">
        <v>9.5</v>
      </c>
      <c r="R12" s="246">
        <v>0</v>
      </c>
      <c r="S12" s="200">
        <f t="shared" ref="S12:S56" si="2" xml:space="preserve"> ((M12+O12+Q12)/5)*2</f>
        <v>22.2</v>
      </c>
      <c r="T12" s="48">
        <v>9</v>
      </c>
      <c r="U12" s="252">
        <v>13</v>
      </c>
      <c r="V12" s="75">
        <v>2</v>
      </c>
      <c r="W12" s="200">
        <f t="shared" ref="W12:X18" si="3">U12</f>
        <v>13</v>
      </c>
      <c r="X12" s="48">
        <f t="shared" si="3"/>
        <v>2</v>
      </c>
      <c r="Y12" s="197">
        <f t="shared" ref="Y12:Y56" si="4" xml:space="preserve"> K12+S12+W12</f>
        <v>55.818749999999994</v>
      </c>
      <c r="Z12" s="482">
        <f t="shared" ref="Z12:Z56" si="5">SUM(Y12/6)</f>
        <v>9.3031249999999996</v>
      </c>
      <c r="AA12" s="483">
        <f>L12+T12+X12</f>
        <v>11</v>
      </c>
      <c r="AB12" s="28" t="s">
        <v>165</v>
      </c>
    </row>
    <row r="13" spans="2:28" ht="21">
      <c r="B13" s="50">
        <v>2</v>
      </c>
      <c r="C13" s="469" t="s">
        <v>341</v>
      </c>
      <c r="D13" s="257" t="s">
        <v>342</v>
      </c>
      <c r="E13" s="248">
        <v>13.333333333333334</v>
      </c>
      <c r="F13" s="236">
        <v>0</v>
      </c>
      <c r="G13" s="239">
        <v>13.333333333333334</v>
      </c>
      <c r="H13" s="236">
        <v>0</v>
      </c>
      <c r="I13" s="239">
        <v>19.5</v>
      </c>
      <c r="J13" s="241">
        <v>0</v>
      </c>
      <c r="K13" s="209">
        <f t="shared" si="0"/>
        <v>17.3125</v>
      </c>
      <c r="L13" s="54">
        <f t="shared" si="1"/>
        <v>0</v>
      </c>
      <c r="M13" s="248">
        <v>11</v>
      </c>
      <c r="N13" s="236">
        <v>0</v>
      </c>
      <c r="O13" s="53">
        <v>20</v>
      </c>
      <c r="P13" s="52">
        <v>3</v>
      </c>
      <c r="Q13" s="53">
        <v>14.25</v>
      </c>
      <c r="R13" s="56">
        <v>1</v>
      </c>
      <c r="S13" s="209">
        <f t="shared" si="2"/>
        <v>18.100000000000001</v>
      </c>
      <c r="T13" s="54">
        <f xml:space="preserve"> R13+P13+N13</f>
        <v>4</v>
      </c>
      <c r="U13" s="249">
        <v>13.75</v>
      </c>
      <c r="V13" s="78">
        <v>2</v>
      </c>
      <c r="W13" s="201">
        <f t="shared" si="3"/>
        <v>13.75</v>
      </c>
      <c r="X13" s="56">
        <f t="shared" si="3"/>
        <v>2</v>
      </c>
      <c r="Y13" s="198">
        <f t="shared" si="4"/>
        <v>49.162500000000001</v>
      </c>
      <c r="Z13" s="450">
        <f t="shared" si="5"/>
        <v>8.1937499999999996</v>
      </c>
      <c r="AA13" s="451">
        <f>L13+T13+X13</f>
        <v>6</v>
      </c>
      <c r="AB13" s="11" t="s">
        <v>165</v>
      </c>
    </row>
    <row r="14" spans="2:28" ht="21.75" thickBot="1">
      <c r="B14" s="50">
        <v>3</v>
      </c>
      <c r="C14" s="469" t="s">
        <v>343</v>
      </c>
      <c r="D14" s="257" t="s">
        <v>344</v>
      </c>
      <c r="E14" s="248">
        <v>12.3</v>
      </c>
      <c r="F14" s="236">
        <v>0</v>
      </c>
      <c r="G14" s="239">
        <v>17.333333333333336</v>
      </c>
      <c r="H14" s="236">
        <v>0</v>
      </c>
      <c r="I14" s="53">
        <v>21</v>
      </c>
      <c r="J14" s="56">
        <v>4</v>
      </c>
      <c r="K14" s="209">
        <f t="shared" si="0"/>
        <v>18.987500000000004</v>
      </c>
      <c r="L14" s="54">
        <f t="shared" si="1"/>
        <v>4</v>
      </c>
      <c r="M14" s="248">
        <v>4</v>
      </c>
      <c r="N14" s="236">
        <v>0</v>
      </c>
      <c r="O14" s="53">
        <v>22</v>
      </c>
      <c r="P14" s="52">
        <v>3</v>
      </c>
      <c r="Q14" s="53">
        <v>12</v>
      </c>
      <c r="R14" s="56">
        <v>1</v>
      </c>
      <c r="S14" s="209">
        <f t="shared" si="2"/>
        <v>15.2</v>
      </c>
      <c r="T14" s="54">
        <f xml:space="preserve"> R14+P14+N14</f>
        <v>4</v>
      </c>
      <c r="U14" s="249">
        <v>10</v>
      </c>
      <c r="V14" s="78">
        <v>2</v>
      </c>
      <c r="W14" s="201">
        <f t="shared" si="3"/>
        <v>10</v>
      </c>
      <c r="X14" s="56">
        <f t="shared" si="3"/>
        <v>2</v>
      </c>
      <c r="Y14" s="198">
        <f t="shared" si="4"/>
        <v>44.1875</v>
      </c>
      <c r="Z14" s="450">
        <f t="shared" si="5"/>
        <v>7.364583333333333</v>
      </c>
      <c r="AA14" s="451">
        <f>L14+T14+X14</f>
        <v>10</v>
      </c>
      <c r="AB14" s="11" t="s">
        <v>165</v>
      </c>
    </row>
    <row r="15" spans="2:28" ht="21">
      <c r="B15" s="44">
        <v>4</v>
      </c>
      <c r="C15" s="469" t="s">
        <v>345</v>
      </c>
      <c r="D15" s="257" t="s">
        <v>11</v>
      </c>
      <c r="E15" s="249">
        <v>31.033333333333331</v>
      </c>
      <c r="F15" s="52">
        <v>8</v>
      </c>
      <c r="G15" s="239">
        <v>24.8333333333333</v>
      </c>
      <c r="H15" s="236">
        <v>0</v>
      </c>
      <c r="I15" s="53">
        <v>20.5</v>
      </c>
      <c r="J15" s="56">
        <v>4</v>
      </c>
      <c r="K15" s="209">
        <f t="shared" si="0"/>
        <v>28.637499999999989</v>
      </c>
      <c r="L15" s="54">
        <f t="shared" si="1"/>
        <v>12</v>
      </c>
      <c r="M15" s="248">
        <v>10</v>
      </c>
      <c r="N15" s="236">
        <v>0</v>
      </c>
      <c r="O15" s="53">
        <v>24</v>
      </c>
      <c r="P15" s="52">
        <v>3</v>
      </c>
      <c r="Q15" s="53">
        <v>10</v>
      </c>
      <c r="R15" s="56">
        <v>1</v>
      </c>
      <c r="S15" s="209">
        <f t="shared" si="2"/>
        <v>17.600000000000001</v>
      </c>
      <c r="T15" s="54">
        <f xml:space="preserve"> R15+P15+N15</f>
        <v>4</v>
      </c>
      <c r="U15" s="249">
        <v>16</v>
      </c>
      <c r="V15" s="78">
        <v>2</v>
      </c>
      <c r="W15" s="201">
        <f t="shared" si="3"/>
        <v>16</v>
      </c>
      <c r="X15" s="56">
        <f t="shared" si="3"/>
        <v>2</v>
      </c>
      <c r="Y15" s="198">
        <f t="shared" si="4"/>
        <v>62.23749999999999</v>
      </c>
      <c r="Z15" s="182">
        <f t="shared" si="5"/>
        <v>10.372916666666665</v>
      </c>
      <c r="AA15" s="254">
        <v>30</v>
      </c>
      <c r="AB15" s="11" t="s">
        <v>164</v>
      </c>
    </row>
    <row r="16" spans="2:28" ht="21">
      <c r="B16" s="50">
        <v>5</v>
      </c>
      <c r="C16" s="469" t="s">
        <v>346</v>
      </c>
      <c r="D16" s="257" t="s">
        <v>347</v>
      </c>
      <c r="E16" s="248">
        <v>12.2</v>
      </c>
      <c r="F16" s="236">
        <v>0</v>
      </c>
      <c r="G16" s="239">
        <v>11.25</v>
      </c>
      <c r="H16" s="236">
        <v>0</v>
      </c>
      <c r="I16" s="53">
        <v>20</v>
      </c>
      <c r="J16" s="56">
        <v>4</v>
      </c>
      <c r="K16" s="209">
        <f t="shared" si="0"/>
        <v>16.293750000000003</v>
      </c>
      <c r="L16" s="54">
        <f t="shared" si="1"/>
        <v>4</v>
      </c>
      <c r="M16" s="248">
        <v>5</v>
      </c>
      <c r="N16" s="236">
        <v>0</v>
      </c>
      <c r="O16" s="53">
        <v>20</v>
      </c>
      <c r="P16" s="52">
        <v>3</v>
      </c>
      <c r="Q16" s="239">
        <v>9</v>
      </c>
      <c r="R16" s="241">
        <v>0</v>
      </c>
      <c r="S16" s="209">
        <f t="shared" si="2"/>
        <v>13.6</v>
      </c>
      <c r="T16" s="54">
        <f xml:space="preserve"> R16+P16+N16</f>
        <v>3</v>
      </c>
      <c r="U16" s="249">
        <v>10.25</v>
      </c>
      <c r="V16" s="78">
        <v>2</v>
      </c>
      <c r="W16" s="201">
        <f t="shared" si="3"/>
        <v>10.25</v>
      </c>
      <c r="X16" s="56">
        <f t="shared" si="3"/>
        <v>2</v>
      </c>
      <c r="Y16" s="198">
        <f t="shared" si="4"/>
        <v>40.143750000000004</v>
      </c>
      <c r="Z16" s="450">
        <f t="shared" si="5"/>
        <v>6.6906250000000007</v>
      </c>
      <c r="AA16" s="451">
        <f>L16+T16+X16</f>
        <v>9</v>
      </c>
      <c r="AB16" s="11" t="s">
        <v>165</v>
      </c>
    </row>
    <row r="17" spans="2:28" ht="21.75" thickBot="1">
      <c r="B17" s="50">
        <v>6</v>
      </c>
      <c r="C17" s="469" t="s">
        <v>348</v>
      </c>
      <c r="D17" s="257" t="s">
        <v>349</v>
      </c>
      <c r="E17" s="248">
        <v>14.599999999999998</v>
      </c>
      <c r="F17" s="236">
        <v>0</v>
      </c>
      <c r="G17" s="239">
        <v>23.083333333333336</v>
      </c>
      <c r="H17" s="236">
        <v>0</v>
      </c>
      <c r="I17" s="239">
        <v>19</v>
      </c>
      <c r="J17" s="241">
        <v>0</v>
      </c>
      <c r="K17" s="209">
        <f t="shared" si="0"/>
        <v>21.256250000000001</v>
      </c>
      <c r="L17" s="54">
        <f t="shared" si="1"/>
        <v>0</v>
      </c>
      <c r="M17" s="248">
        <v>15</v>
      </c>
      <c r="N17" s="236">
        <v>0</v>
      </c>
      <c r="O17" s="53">
        <v>26</v>
      </c>
      <c r="P17" s="52">
        <v>3</v>
      </c>
      <c r="Q17" s="53">
        <v>10.125</v>
      </c>
      <c r="R17" s="56">
        <v>1</v>
      </c>
      <c r="S17" s="201">
        <f t="shared" si="2"/>
        <v>20.45</v>
      </c>
      <c r="T17" s="56">
        <v>9</v>
      </c>
      <c r="U17" s="249">
        <v>15.75</v>
      </c>
      <c r="V17" s="78">
        <v>2</v>
      </c>
      <c r="W17" s="201">
        <f t="shared" si="3"/>
        <v>15.75</v>
      </c>
      <c r="X17" s="56">
        <f t="shared" si="3"/>
        <v>2</v>
      </c>
      <c r="Y17" s="198">
        <f t="shared" si="4"/>
        <v>57.456249999999997</v>
      </c>
      <c r="Z17" s="450">
        <f t="shared" si="5"/>
        <v>9.5760416666666668</v>
      </c>
      <c r="AA17" s="451">
        <f>L17+T17+X17</f>
        <v>11</v>
      </c>
      <c r="AB17" s="11" t="s">
        <v>165</v>
      </c>
    </row>
    <row r="18" spans="2:28" ht="21">
      <c r="B18" s="44">
        <v>7</v>
      </c>
      <c r="C18" s="469" t="s">
        <v>350</v>
      </c>
      <c r="D18" s="257" t="s">
        <v>351</v>
      </c>
      <c r="E18" s="248">
        <v>17.166666666666664</v>
      </c>
      <c r="F18" s="236">
        <v>0</v>
      </c>
      <c r="G18" s="239">
        <v>14.583333333333336</v>
      </c>
      <c r="H18" s="236">
        <v>0</v>
      </c>
      <c r="I18" s="239">
        <v>19</v>
      </c>
      <c r="J18" s="241">
        <v>0</v>
      </c>
      <c r="K18" s="209">
        <f t="shared" si="0"/>
        <v>19.03125</v>
      </c>
      <c r="L18" s="54">
        <f t="shared" si="1"/>
        <v>0</v>
      </c>
      <c r="M18" s="248">
        <v>14</v>
      </c>
      <c r="N18" s="236">
        <v>0</v>
      </c>
      <c r="O18" s="53">
        <v>22</v>
      </c>
      <c r="P18" s="52">
        <v>3</v>
      </c>
      <c r="Q18" s="239">
        <v>8.375</v>
      </c>
      <c r="R18" s="241">
        <v>0</v>
      </c>
      <c r="S18" s="209">
        <f t="shared" si="2"/>
        <v>17.75</v>
      </c>
      <c r="T18" s="54">
        <f xml:space="preserve"> R18+P18+N18</f>
        <v>3</v>
      </c>
      <c r="U18" s="249">
        <v>13.5</v>
      </c>
      <c r="V18" s="78">
        <v>2</v>
      </c>
      <c r="W18" s="201">
        <f t="shared" si="3"/>
        <v>13.5</v>
      </c>
      <c r="X18" s="56">
        <f t="shared" si="3"/>
        <v>2</v>
      </c>
      <c r="Y18" s="198">
        <f t="shared" si="4"/>
        <v>50.28125</v>
      </c>
      <c r="Z18" s="450">
        <f t="shared" si="5"/>
        <v>8.3802083333333339</v>
      </c>
      <c r="AA18" s="451">
        <f>L18+T18+X18</f>
        <v>5</v>
      </c>
      <c r="AB18" s="11" t="s">
        <v>165</v>
      </c>
    </row>
    <row r="19" spans="2:28" ht="21">
      <c r="B19" s="50">
        <v>8</v>
      </c>
      <c r="C19" s="469" t="s">
        <v>354</v>
      </c>
      <c r="D19" s="257" t="s">
        <v>355</v>
      </c>
      <c r="E19" s="250" t="s">
        <v>490</v>
      </c>
      <c r="F19" s="57"/>
      <c r="G19" s="196" t="s">
        <v>490</v>
      </c>
      <c r="H19" s="52"/>
      <c r="I19" s="196" t="s">
        <v>490</v>
      </c>
      <c r="J19" s="56"/>
      <c r="K19" s="201" t="e">
        <f t="shared" si="0"/>
        <v>#VALUE!</v>
      </c>
      <c r="L19" s="56"/>
      <c r="M19" s="250" t="s">
        <v>490</v>
      </c>
      <c r="N19" s="57"/>
      <c r="O19" s="196" t="s">
        <v>490</v>
      </c>
      <c r="P19" s="52"/>
      <c r="Q19" s="196" t="s">
        <v>490</v>
      </c>
      <c r="R19" s="54"/>
      <c r="S19" s="208" t="e">
        <f t="shared" si="2"/>
        <v>#VALUE!</v>
      </c>
      <c r="T19" s="56"/>
      <c r="U19" s="250" t="s">
        <v>490</v>
      </c>
      <c r="V19" s="78"/>
      <c r="W19" s="208" t="str">
        <f t="shared" ref="W19:W56" si="6">U19</f>
        <v>Exclu</v>
      </c>
      <c r="X19" s="56"/>
      <c r="Y19" s="198" t="e">
        <f t="shared" si="4"/>
        <v>#VALUE!</v>
      </c>
      <c r="Z19" s="182" t="e">
        <f t="shared" si="5"/>
        <v>#VALUE!</v>
      </c>
      <c r="AA19" s="254"/>
      <c r="AB19" s="11"/>
    </row>
    <row r="20" spans="2:28" ht="21.75" thickBot="1">
      <c r="B20" s="50">
        <v>9</v>
      </c>
      <c r="C20" s="469" t="s">
        <v>352</v>
      </c>
      <c r="D20" s="257" t="s">
        <v>353</v>
      </c>
      <c r="E20" s="248">
        <v>23.533333333333331</v>
      </c>
      <c r="F20" s="236">
        <v>0</v>
      </c>
      <c r="G20" s="239">
        <v>18.166666666666664</v>
      </c>
      <c r="H20" s="236">
        <v>0</v>
      </c>
      <c r="I20" s="53">
        <v>20.5</v>
      </c>
      <c r="J20" s="56">
        <v>4</v>
      </c>
      <c r="K20" s="209">
        <f t="shared" si="0"/>
        <v>23.324999999999999</v>
      </c>
      <c r="L20" s="54">
        <f>F20+H20+J20</f>
        <v>4</v>
      </c>
      <c r="M20" s="248">
        <v>17.5</v>
      </c>
      <c r="N20" s="236">
        <v>0</v>
      </c>
      <c r="O20" s="53">
        <v>31</v>
      </c>
      <c r="P20" s="52">
        <v>3</v>
      </c>
      <c r="Q20" s="53">
        <v>13.875</v>
      </c>
      <c r="R20" s="56">
        <v>1</v>
      </c>
      <c r="S20" s="201">
        <f t="shared" si="2"/>
        <v>24.95</v>
      </c>
      <c r="T20" s="56">
        <v>9</v>
      </c>
      <c r="U20" s="249">
        <v>16.75</v>
      </c>
      <c r="V20" s="78">
        <v>2</v>
      </c>
      <c r="W20" s="201">
        <f t="shared" si="6"/>
        <v>16.75</v>
      </c>
      <c r="X20" s="56">
        <f>V20</f>
        <v>2</v>
      </c>
      <c r="Y20" s="198">
        <f t="shared" si="4"/>
        <v>65.025000000000006</v>
      </c>
      <c r="Z20" s="182">
        <f t="shared" si="5"/>
        <v>10.8375</v>
      </c>
      <c r="AA20" s="254">
        <v>30</v>
      </c>
      <c r="AB20" s="11" t="s">
        <v>164</v>
      </c>
    </row>
    <row r="21" spans="2:28" ht="21">
      <c r="B21" s="44">
        <v>10</v>
      </c>
      <c r="C21" s="469" t="s">
        <v>356</v>
      </c>
      <c r="D21" s="257" t="s">
        <v>357</v>
      </c>
      <c r="E21" s="248">
        <v>25.783333333333331</v>
      </c>
      <c r="F21" s="236">
        <v>0</v>
      </c>
      <c r="G21" s="239">
        <v>20.333333333333336</v>
      </c>
      <c r="H21" s="236">
        <v>0</v>
      </c>
      <c r="I21" s="239">
        <v>19.5</v>
      </c>
      <c r="J21" s="241">
        <v>0</v>
      </c>
      <c r="K21" s="209">
        <f t="shared" si="0"/>
        <v>24.606250000000003</v>
      </c>
      <c r="L21" s="54">
        <f>F21+H21+J21</f>
        <v>0</v>
      </c>
      <c r="M21" s="248">
        <v>12.5</v>
      </c>
      <c r="N21" s="236">
        <v>0</v>
      </c>
      <c r="O21" s="53">
        <v>26</v>
      </c>
      <c r="P21" s="52">
        <v>3</v>
      </c>
      <c r="Q21" s="53">
        <v>10.375</v>
      </c>
      <c r="R21" s="56">
        <v>1</v>
      </c>
      <c r="S21" s="209">
        <f t="shared" si="2"/>
        <v>19.55</v>
      </c>
      <c r="T21" s="54">
        <f xml:space="preserve"> R21+P21+N21</f>
        <v>4</v>
      </c>
      <c r="U21" s="249">
        <v>17</v>
      </c>
      <c r="V21" s="78">
        <v>2</v>
      </c>
      <c r="W21" s="201">
        <f t="shared" si="6"/>
        <v>17</v>
      </c>
      <c r="X21" s="56">
        <f>V21</f>
        <v>2</v>
      </c>
      <c r="Y21" s="198">
        <f t="shared" si="4"/>
        <v>61.15625</v>
      </c>
      <c r="Z21" s="182">
        <f t="shared" si="5"/>
        <v>10.192708333333334</v>
      </c>
      <c r="AA21" s="254">
        <v>30</v>
      </c>
      <c r="AB21" s="11" t="s">
        <v>164</v>
      </c>
    </row>
    <row r="22" spans="2:28" ht="21">
      <c r="B22" s="50">
        <v>11</v>
      </c>
      <c r="C22" s="469" t="s">
        <v>358</v>
      </c>
      <c r="D22" s="257" t="s">
        <v>15</v>
      </c>
      <c r="E22" s="250" t="s">
        <v>490</v>
      </c>
      <c r="F22" s="57"/>
      <c r="G22" s="196" t="s">
        <v>490</v>
      </c>
      <c r="H22" s="52"/>
      <c r="I22" s="196" t="s">
        <v>490</v>
      </c>
      <c r="J22" s="56"/>
      <c r="K22" s="201" t="e">
        <f t="shared" si="0"/>
        <v>#VALUE!</v>
      </c>
      <c r="L22" s="56"/>
      <c r="M22" s="250" t="s">
        <v>490</v>
      </c>
      <c r="N22" s="57"/>
      <c r="O22" s="196" t="s">
        <v>490</v>
      </c>
      <c r="P22" s="52"/>
      <c r="Q22" s="196" t="s">
        <v>490</v>
      </c>
      <c r="R22" s="54"/>
      <c r="S22" s="208" t="e">
        <f t="shared" si="2"/>
        <v>#VALUE!</v>
      </c>
      <c r="T22" s="56"/>
      <c r="U22" s="250" t="s">
        <v>490</v>
      </c>
      <c r="V22" s="78"/>
      <c r="W22" s="208" t="str">
        <f t="shared" si="6"/>
        <v>Exclu</v>
      </c>
      <c r="X22" s="56"/>
      <c r="Y22" s="198" t="e">
        <f t="shared" si="4"/>
        <v>#VALUE!</v>
      </c>
      <c r="Z22" s="182" t="e">
        <f t="shared" si="5"/>
        <v>#VALUE!</v>
      </c>
      <c r="AA22" s="254"/>
      <c r="AB22" s="11"/>
    </row>
    <row r="23" spans="2:28" ht="21.75" thickBot="1">
      <c r="B23" s="50">
        <v>12</v>
      </c>
      <c r="C23" s="469" t="s">
        <v>359</v>
      </c>
      <c r="D23" s="257" t="s">
        <v>360</v>
      </c>
      <c r="E23" s="248">
        <v>14.166666666666668</v>
      </c>
      <c r="F23" s="236">
        <v>0</v>
      </c>
      <c r="G23" s="239">
        <v>21.25</v>
      </c>
      <c r="H23" s="236">
        <v>0</v>
      </c>
      <c r="I23" s="53">
        <v>21.5</v>
      </c>
      <c r="J23" s="56">
        <v>4</v>
      </c>
      <c r="K23" s="209">
        <f t="shared" si="0"/>
        <v>21.34375</v>
      </c>
      <c r="L23" s="54">
        <f>F23+H23+J23</f>
        <v>4</v>
      </c>
      <c r="M23" s="248">
        <v>11.5</v>
      </c>
      <c r="N23" s="236">
        <v>0</v>
      </c>
      <c r="O23" s="53">
        <v>20</v>
      </c>
      <c r="P23" s="52">
        <v>3</v>
      </c>
      <c r="Q23" s="53">
        <v>13</v>
      </c>
      <c r="R23" s="56">
        <v>1</v>
      </c>
      <c r="S23" s="209">
        <f t="shared" si="2"/>
        <v>17.8</v>
      </c>
      <c r="T23" s="54">
        <f xml:space="preserve"> R23+P23+N23</f>
        <v>4</v>
      </c>
      <c r="U23" s="249">
        <v>16</v>
      </c>
      <c r="V23" s="78">
        <v>2</v>
      </c>
      <c r="W23" s="201">
        <f t="shared" si="6"/>
        <v>16</v>
      </c>
      <c r="X23" s="56">
        <f>V23</f>
        <v>2</v>
      </c>
      <c r="Y23" s="198">
        <f t="shared" si="4"/>
        <v>55.143749999999997</v>
      </c>
      <c r="Z23" s="450">
        <f t="shared" si="5"/>
        <v>9.1906249999999989</v>
      </c>
      <c r="AA23" s="451">
        <f>L23+T23+X23</f>
        <v>10</v>
      </c>
      <c r="AB23" s="11" t="s">
        <v>165</v>
      </c>
    </row>
    <row r="24" spans="2:28" ht="21.75" thickBot="1">
      <c r="B24" s="44">
        <v>13</v>
      </c>
      <c r="C24" s="471" t="s">
        <v>361</v>
      </c>
      <c r="D24" s="472" t="s">
        <v>155</v>
      </c>
      <c r="E24" s="473">
        <v>16.5</v>
      </c>
      <c r="F24" s="276">
        <v>0</v>
      </c>
      <c r="G24" s="277">
        <v>26.583333333333336</v>
      </c>
      <c r="H24" s="276">
        <v>0</v>
      </c>
      <c r="I24" s="277">
        <v>19</v>
      </c>
      <c r="J24" s="476">
        <v>0</v>
      </c>
      <c r="K24" s="474">
        <f t="shared" si="0"/>
        <v>23.28125</v>
      </c>
      <c r="L24" s="475">
        <f>F24+H24+J24</f>
        <v>0</v>
      </c>
      <c r="M24" s="473">
        <v>7</v>
      </c>
      <c r="N24" s="276">
        <v>0</v>
      </c>
      <c r="O24" s="281">
        <v>34</v>
      </c>
      <c r="P24" s="280">
        <v>3</v>
      </c>
      <c r="Q24" s="281">
        <v>11.25</v>
      </c>
      <c r="R24" s="282">
        <v>1</v>
      </c>
      <c r="S24" s="477">
        <f t="shared" si="2"/>
        <v>20.9</v>
      </c>
      <c r="T24" s="282">
        <v>9</v>
      </c>
      <c r="U24" s="478">
        <v>11</v>
      </c>
      <c r="V24" s="284">
        <v>2</v>
      </c>
      <c r="W24" s="477">
        <f t="shared" si="6"/>
        <v>11</v>
      </c>
      <c r="X24" s="282">
        <f>V24</f>
        <v>2</v>
      </c>
      <c r="Y24" s="479">
        <f t="shared" si="4"/>
        <v>55.181249999999999</v>
      </c>
      <c r="Z24" s="578">
        <f t="shared" si="5"/>
        <v>9.1968750000000004</v>
      </c>
      <c r="AA24" s="579">
        <f>L24+T24+X24</f>
        <v>11</v>
      </c>
      <c r="AB24" s="285" t="s">
        <v>165</v>
      </c>
    </row>
    <row r="25" spans="2:28" ht="21">
      <c r="B25" s="50">
        <v>14</v>
      </c>
      <c r="C25" s="468" t="s">
        <v>362</v>
      </c>
      <c r="D25" s="256" t="s">
        <v>126</v>
      </c>
      <c r="E25" s="247">
        <v>14.433333333333334</v>
      </c>
      <c r="F25" s="244">
        <v>0</v>
      </c>
      <c r="G25" s="245">
        <v>18</v>
      </c>
      <c r="H25" s="244">
        <v>0</v>
      </c>
      <c r="I25" s="245">
        <v>19.5</v>
      </c>
      <c r="J25" s="246">
        <v>0</v>
      </c>
      <c r="K25" s="481">
        <f t="shared" si="0"/>
        <v>19.475000000000001</v>
      </c>
      <c r="L25" s="448">
        <f>F25+H25+J25</f>
        <v>0</v>
      </c>
      <c r="M25" s="252">
        <v>27</v>
      </c>
      <c r="N25" s="46">
        <v>5</v>
      </c>
      <c r="O25" s="245">
        <v>14</v>
      </c>
      <c r="P25" s="244">
        <v>0</v>
      </c>
      <c r="Q25" s="245">
        <v>8.75</v>
      </c>
      <c r="R25" s="246">
        <v>0</v>
      </c>
      <c r="S25" s="481">
        <f t="shared" si="2"/>
        <v>19.899999999999999</v>
      </c>
      <c r="T25" s="448">
        <f xml:space="preserve"> R25+P25+N25</f>
        <v>5</v>
      </c>
      <c r="U25" s="252">
        <v>11.5</v>
      </c>
      <c r="V25" s="75">
        <v>2</v>
      </c>
      <c r="W25" s="200">
        <f t="shared" si="6"/>
        <v>11.5</v>
      </c>
      <c r="X25" s="48">
        <f>V25</f>
        <v>2</v>
      </c>
      <c r="Y25" s="197">
        <f t="shared" si="4"/>
        <v>50.875</v>
      </c>
      <c r="Z25" s="482">
        <f t="shared" si="5"/>
        <v>8.4791666666666661</v>
      </c>
      <c r="AA25" s="483">
        <f>L25+T25+X25</f>
        <v>7</v>
      </c>
      <c r="AB25" s="28" t="s">
        <v>165</v>
      </c>
    </row>
    <row r="26" spans="2:28" ht="21.75" thickBot="1">
      <c r="B26" s="50">
        <v>15</v>
      </c>
      <c r="C26" s="469" t="s">
        <v>491</v>
      </c>
      <c r="D26" s="257" t="s">
        <v>131</v>
      </c>
      <c r="E26" s="250" t="s">
        <v>490</v>
      </c>
      <c r="F26" s="57"/>
      <c r="G26" s="196" t="s">
        <v>490</v>
      </c>
      <c r="H26" s="52"/>
      <c r="I26" s="196" t="s">
        <v>490</v>
      </c>
      <c r="J26" s="56"/>
      <c r="K26" s="201" t="e">
        <f t="shared" si="0"/>
        <v>#VALUE!</v>
      </c>
      <c r="L26" s="56"/>
      <c r="M26" s="250" t="s">
        <v>490</v>
      </c>
      <c r="N26" s="57"/>
      <c r="O26" s="196" t="s">
        <v>490</v>
      </c>
      <c r="P26" s="52"/>
      <c r="Q26" s="196" t="s">
        <v>490</v>
      </c>
      <c r="R26" s="54"/>
      <c r="S26" s="208" t="e">
        <f t="shared" si="2"/>
        <v>#VALUE!</v>
      </c>
      <c r="T26" s="56"/>
      <c r="U26" s="250" t="s">
        <v>490</v>
      </c>
      <c r="V26" s="78"/>
      <c r="W26" s="208" t="str">
        <f t="shared" si="6"/>
        <v>Exclu</v>
      </c>
      <c r="X26" s="56"/>
      <c r="Y26" s="198" t="e">
        <f t="shared" si="4"/>
        <v>#VALUE!</v>
      </c>
      <c r="Z26" s="182" t="e">
        <f t="shared" si="5"/>
        <v>#VALUE!</v>
      </c>
      <c r="AA26" s="254"/>
      <c r="AB26" s="11"/>
    </row>
    <row r="27" spans="2:28" ht="21">
      <c r="B27" s="44">
        <v>16</v>
      </c>
      <c r="C27" s="469" t="s">
        <v>363</v>
      </c>
      <c r="D27" s="257" t="s">
        <v>364</v>
      </c>
      <c r="E27" s="249">
        <v>31.166666666666664</v>
      </c>
      <c r="F27" s="52">
        <v>8</v>
      </c>
      <c r="G27" s="239">
        <v>23.333333333333336</v>
      </c>
      <c r="H27" s="236">
        <v>0</v>
      </c>
      <c r="I27" s="53">
        <v>22</v>
      </c>
      <c r="J27" s="56">
        <v>4</v>
      </c>
      <c r="K27" s="209">
        <f t="shared" si="0"/>
        <v>28.6875</v>
      </c>
      <c r="L27" s="54">
        <f t="shared" ref="L27:L44" si="7">F27+H27+J27</f>
        <v>12</v>
      </c>
      <c r="M27" s="248">
        <v>15.5</v>
      </c>
      <c r="N27" s="236">
        <v>0</v>
      </c>
      <c r="O27" s="53">
        <v>32</v>
      </c>
      <c r="P27" s="52">
        <v>3</v>
      </c>
      <c r="Q27" s="53">
        <v>11.125</v>
      </c>
      <c r="R27" s="56">
        <v>1</v>
      </c>
      <c r="S27" s="201">
        <f t="shared" si="2"/>
        <v>23.45</v>
      </c>
      <c r="T27" s="56">
        <v>9</v>
      </c>
      <c r="U27" s="249">
        <v>15.5</v>
      </c>
      <c r="V27" s="78">
        <v>2</v>
      </c>
      <c r="W27" s="201">
        <f t="shared" si="6"/>
        <v>15.5</v>
      </c>
      <c r="X27" s="56">
        <f t="shared" ref="X27:X44" si="8">V27</f>
        <v>2</v>
      </c>
      <c r="Y27" s="198">
        <f t="shared" si="4"/>
        <v>67.637500000000003</v>
      </c>
      <c r="Z27" s="182">
        <f t="shared" si="5"/>
        <v>11.272916666666667</v>
      </c>
      <c r="AA27" s="254">
        <v>30</v>
      </c>
      <c r="AB27" s="11" t="s">
        <v>164</v>
      </c>
    </row>
    <row r="28" spans="2:28" ht="21">
      <c r="B28" s="50">
        <v>17</v>
      </c>
      <c r="C28" s="469" t="s">
        <v>365</v>
      </c>
      <c r="D28" s="257" t="s">
        <v>366</v>
      </c>
      <c r="E28" s="248">
        <v>24.800000000000004</v>
      </c>
      <c r="F28" s="236">
        <v>0</v>
      </c>
      <c r="G28" s="239">
        <v>15.666666666666668</v>
      </c>
      <c r="H28" s="236">
        <v>0</v>
      </c>
      <c r="I28" s="53">
        <v>24.5</v>
      </c>
      <c r="J28" s="56">
        <v>4</v>
      </c>
      <c r="K28" s="209">
        <f t="shared" si="0"/>
        <v>24.362500000000001</v>
      </c>
      <c r="L28" s="54">
        <f t="shared" si="7"/>
        <v>4</v>
      </c>
      <c r="M28" s="249">
        <v>37</v>
      </c>
      <c r="N28" s="52">
        <v>5</v>
      </c>
      <c r="O28" s="53">
        <v>34</v>
      </c>
      <c r="P28" s="52">
        <v>3</v>
      </c>
      <c r="Q28" s="53">
        <v>12.375</v>
      </c>
      <c r="R28" s="56">
        <v>1</v>
      </c>
      <c r="S28" s="201">
        <f t="shared" si="2"/>
        <v>33.35</v>
      </c>
      <c r="T28" s="56">
        <v>9</v>
      </c>
      <c r="U28" s="249">
        <v>17.5</v>
      </c>
      <c r="V28" s="78">
        <v>2</v>
      </c>
      <c r="W28" s="201">
        <f t="shared" si="6"/>
        <v>17.5</v>
      </c>
      <c r="X28" s="56">
        <f t="shared" si="8"/>
        <v>2</v>
      </c>
      <c r="Y28" s="198">
        <f t="shared" si="4"/>
        <v>75.212500000000006</v>
      </c>
      <c r="Z28" s="182">
        <f t="shared" si="5"/>
        <v>12.535416666666668</v>
      </c>
      <c r="AA28" s="254">
        <v>30</v>
      </c>
      <c r="AB28" s="11" t="s">
        <v>164</v>
      </c>
    </row>
    <row r="29" spans="2:28" ht="21.75" thickBot="1">
      <c r="B29" s="50">
        <v>18</v>
      </c>
      <c r="C29" s="469" t="s">
        <v>367</v>
      </c>
      <c r="D29" s="257" t="s">
        <v>199</v>
      </c>
      <c r="E29" s="248">
        <v>21.483333333333334</v>
      </c>
      <c r="F29" s="236">
        <v>0</v>
      </c>
      <c r="G29" s="239">
        <v>16.583333333333336</v>
      </c>
      <c r="H29" s="236">
        <v>0</v>
      </c>
      <c r="I29" s="53">
        <v>20</v>
      </c>
      <c r="J29" s="56">
        <v>4</v>
      </c>
      <c r="K29" s="209">
        <f t="shared" si="0"/>
        <v>21.775000000000002</v>
      </c>
      <c r="L29" s="54">
        <f t="shared" si="7"/>
        <v>4</v>
      </c>
      <c r="M29" s="249">
        <v>27</v>
      </c>
      <c r="N29" s="52">
        <v>5</v>
      </c>
      <c r="O29" s="53">
        <v>22</v>
      </c>
      <c r="P29" s="52">
        <v>3</v>
      </c>
      <c r="Q29" s="53">
        <v>11.25</v>
      </c>
      <c r="R29" s="56">
        <v>1</v>
      </c>
      <c r="S29" s="201">
        <f t="shared" si="2"/>
        <v>24.1</v>
      </c>
      <c r="T29" s="56">
        <f xml:space="preserve"> R29+P29+N29</f>
        <v>9</v>
      </c>
      <c r="U29" s="249">
        <v>16.5</v>
      </c>
      <c r="V29" s="78">
        <v>2</v>
      </c>
      <c r="W29" s="201">
        <f t="shared" si="6"/>
        <v>16.5</v>
      </c>
      <c r="X29" s="56">
        <f t="shared" si="8"/>
        <v>2</v>
      </c>
      <c r="Y29" s="198">
        <f t="shared" si="4"/>
        <v>62.375</v>
      </c>
      <c r="Z29" s="182">
        <f t="shared" si="5"/>
        <v>10.395833333333334</v>
      </c>
      <c r="AA29" s="254">
        <v>30</v>
      </c>
      <c r="AB29" s="11" t="s">
        <v>164</v>
      </c>
    </row>
    <row r="30" spans="2:28" ht="21">
      <c r="B30" s="44">
        <v>19</v>
      </c>
      <c r="C30" s="469" t="s">
        <v>368</v>
      </c>
      <c r="D30" s="257" t="s">
        <v>369</v>
      </c>
      <c r="E30" s="248">
        <v>22.033333333333331</v>
      </c>
      <c r="F30" s="236">
        <v>0</v>
      </c>
      <c r="G30" s="239">
        <v>17</v>
      </c>
      <c r="H30" s="236">
        <v>0</v>
      </c>
      <c r="I30" s="239">
        <v>19</v>
      </c>
      <c r="J30" s="241">
        <v>0</v>
      </c>
      <c r="K30" s="209">
        <f t="shared" si="0"/>
        <v>21.762499999999999</v>
      </c>
      <c r="L30" s="54">
        <f t="shared" si="7"/>
        <v>0</v>
      </c>
      <c r="M30" s="248">
        <v>9.5</v>
      </c>
      <c r="N30" s="236">
        <v>0</v>
      </c>
      <c r="O30" s="53">
        <v>20</v>
      </c>
      <c r="P30" s="52">
        <v>3</v>
      </c>
      <c r="Q30" s="53">
        <v>12.25</v>
      </c>
      <c r="R30" s="56">
        <v>1</v>
      </c>
      <c r="S30" s="209">
        <f t="shared" si="2"/>
        <v>16.7</v>
      </c>
      <c r="T30" s="54">
        <f xml:space="preserve"> R30+P30+N30</f>
        <v>4</v>
      </c>
      <c r="U30" s="249">
        <v>16</v>
      </c>
      <c r="V30" s="78">
        <v>2</v>
      </c>
      <c r="W30" s="201">
        <f t="shared" si="6"/>
        <v>16</v>
      </c>
      <c r="X30" s="56">
        <f t="shared" si="8"/>
        <v>2</v>
      </c>
      <c r="Y30" s="198">
        <f t="shared" si="4"/>
        <v>54.462499999999999</v>
      </c>
      <c r="Z30" s="450">
        <f t="shared" si="5"/>
        <v>9.0770833333333325</v>
      </c>
      <c r="AA30" s="451">
        <f>L30+T30+X30</f>
        <v>6</v>
      </c>
      <c r="AB30" s="11" t="s">
        <v>165</v>
      </c>
    </row>
    <row r="31" spans="2:28" ht="21">
      <c r="B31" s="50">
        <v>20</v>
      </c>
      <c r="C31" s="469" t="s">
        <v>370</v>
      </c>
      <c r="D31" s="257" t="s">
        <v>124</v>
      </c>
      <c r="E31" s="248">
        <v>19.033333333333335</v>
      </c>
      <c r="F31" s="236">
        <v>0</v>
      </c>
      <c r="G31" s="239">
        <v>14</v>
      </c>
      <c r="H31" s="236">
        <v>0</v>
      </c>
      <c r="I31" s="53">
        <v>20.5</v>
      </c>
      <c r="J31" s="56">
        <v>4</v>
      </c>
      <c r="K31" s="209">
        <f t="shared" si="0"/>
        <v>20.074999999999999</v>
      </c>
      <c r="L31" s="54">
        <f t="shared" si="7"/>
        <v>4</v>
      </c>
      <c r="M31" s="248">
        <v>9</v>
      </c>
      <c r="N31" s="236">
        <v>0</v>
      </c>
      <c r="O31" s="53">
        <v>26</v>
      </c>
      <c r="P31" s="52">
        <v>3</v>
      </c>
      <c r="Q31" s="53">
        <v>13.125</v>
      </c>
      <c r="R31" s="56">
        <v>1</v>
      </c>
      <c r="S31" s="209">
        <f t="shared" si="2"/>
        <v>19.25</v>
      </c>
      <c r="T31" s="54">
        <f xml:space="preserve"> R31+P31+N31</f>
        <v>4</v>
      </c>
      <c r="U31" s="249">
        <v>13.5</v>
      </c>
      <c r="V31" s="78">
        <v>2</v>
      </c>
      <c r="W31" s="201">
        <f t="shared" si="6"/>
        <v>13.5</v>
      </c>
      <c r="X31" s="56">
        <f t="shared" si="8"/>
        <v>2</v>
      </c>
      <c r="Y31" s="198">
        <f t="shared" si="4"/>
        <v>52.825000000000003</v>
      </c>
      <c r="Z31" s="450">
        <f t="shared" si="5"/>
        <v>8.8041666666666671</v>
      </c>
      <c r="AA31" s="451">
        <f>L31+T31+X31</f>
        <v>10</v>
      </c>
      <c r="AB31" s="11" t="s">
        <v>165</v>
      </c>
    </row>
    <row r="32" spans="2:28" ht="21.75" thickBot="1">
      <c r="B32" s="50">
        <v>21</v>
      </c>
      <c r="C32" s="469" t="s">
        <v>289</v>
      </c>
      <c r="D32" s="257" t="s">
        <v>17</v>
      </c>
      <c r="E32" s="249">
        <v>31.416666666666664</v>
      </c>
      <c r="F32" s="52">
        <v>8</v>
      </c>
      <c r="G32" s="239">
        <v>26.916666666666664</v>
      </c>
      <c r="H32" s="236">
        <v>0</v>
      </c>
      <c r="I32" s="53">
        <v>20</v>
      </c>
      <c r="J32" s="56">
        <v>4</v>
      </c>
      <c r="K32" s="209">
        <f t="shared" si="0"/>
        <v>29.375</v>
      </c>
      <c r="L32" s="54">
        <f t="shared" si="7"/>
        <v>12</v>
      </c>
      <c r="M32" s="249">
        <v>26</v>
      </c>
      <c r="N32" s="52">
        <v>5</v>
      </c>
      <c r="O32" s="53">
        <v>34</v>
      </c>
      <c r="P32" s="52">
        <v>3</v>
      </c>
      <c r="Q32" s="53">
        <v>11</v>
      </c>
      <c r="R32" s="56">
        <v>1</v>
      </c>
      <c r="S32" s="201">
        <f t="shared" si="2"/>
        <v>28.4</v>
      </c>
      <c r="T32" s="56">
        <v>9</v>
      </c>
      <c r="U32" s="248">
        <v>8.75</v>
      </c>
      <c r="V32" s="243">
        <v>0</v>
      </c>
      <c r="W32" s="209">
        <f t="shared" si="6"/>
        <v>8.75</v>
      </c>
      <c r="X32" s="54">
        <f t="shared" si="8"/>
        <v>0</v>
      </c>
      <c r="Y32" s="198">
        <f t="shared" si="4"/>
        <v>66.525000000000006</v>
      </c>
      <c r="Z32" s="182">
        <f t="shared" si="5"/>
        <v>11.0875</v>
      </c>
      <c r="AA32" s="254">
        <v>30</v>
      </c>
      <c r="AB32" s="11" t="s">
        <v>164</v>
      </c>
    </row>
    <row r="33" spans="2:28" ht="21">
      <c r="B33" s="44">
        <v>22</v>
      </c>
      <c r="C33" s="469" t="s">
        <v>371</v>
      </c>
      <c r="D33" s="257" t="s">
        <v>304</v>
      </c>
      <c r="E33" s="248">
        <v>14.25</v>
      </c>
      <c r="F33" s="236">
        <v>0</v>
      </c>
      <c r="G33" s="239">
        <v>25.333333333333336</v>
      </c>
      <c r="H33" s="236">
        <v>0</v>
      </c>
      <c r="I33" s="53">
        <v>20</v>
      </c>
      <c r="J33" s="56">
        <v>4</v>
      </c>
      <c r="K33" s="209">
        <f t="shared" si="0"/>
        <v>22.34375</v>
      </c>
      <c r="L33" s="54">
        <f t="shared" si="7"/>
        <v>4</v>
      </c>
      <c r="M33" s="249">
        <v>24</v>
      </c>
      <c r="N33" s="52">
        <v>5</v>
      </c>
      <c r="O33" s="53">
        <v>20</v>
      </c>
      <c r="P33" s="52">
        <v>3</v>
      </c>
      <c r="Q33" s="53">
        <v>10.25</v>
      </c>
      <c r="R33" s="56">
        <v>1</v>
      </c>
      <c r="S33" s="201">
        <f t="shared" si="2"/>
        <v>21.7</v>
      </c>
      <c r="T33" s="56">
        <f xml:space="preserve"> R33+P33+N33</f>
        <v>9</v>
      </c>
      <c r="U33" s="249">
        <v>11.25</v>
      </c>
      <c r="V33" s="78">
        <v>2</v>
      </c>
      <c r="W33" s="201">
        <f t="shared" si="6"/>
        <v>11.25</v>
      </c>
      <c r="X33" s="56">
        <f t="shared" si="8"/>
        <v>2</v>
      </c>
      <c r="Y33" s="198">
        <f t="shared" si="4"/>
        <v>55.293750000000003</v>
      </c>
      <c r="Z33" s="450">
        <f t="shared" si="5"/>
        <v>9.2156250000000011</v>
      </c>
      <c r="AA33" s="451">
        <f>L33+T33+X33</f>
        <v>15</v>
      </c>
      <c r="AB33" s="11" t="s">
        <v>165</v>
      </c>
    </row>
    <row r="34" spans="2:28" ht="21">
      <c r="B34" s="50">
        <v>23</v>
      </c>
      <c r="C34" s="469" t="s">
        <v>372</v>
      </c>
      <c r="D34" s="257" t="s">
        <v>373</v>
      </c>
      <c r="E34" s="248">
        <v>24.666666666666664</v>
      </c>
      <c r="F34" s="236">
        <v>0</v>
      </c>
      <c r="G34" s="239">
        <v>19.25</v>
      </c>
      <c r="H34" s="236">
        <v>0</v>
      </c>
      <c r="I34" s="53">
        <v>20.5</v>
      </c>
      <c r="J34" s="56">
        <v>4</v>
      </c>
      <c r="K34" s="209">
        <f t="shared" si="0"/>
        <v>24.156249999999996</v>
      </c>
      <c r="L34" s="54">
        <f t="shared" si="7"/>
        <v>4</v>
      </c>
      <c r="M34" s="248">
        <v>13.5</v>
      </c>
      <c r="N34" s="236">
        <v>0</v>
      </c>
      <c r="O34" s="53">
        <v>29</v>
      </c>
      <c r="P34" s="52">
        <v>3</v>
      </c>
      <c r="Q34" s="239">
        <v>8.5</v>
      </c>
      <c r="R34" s="241">
        <v>0</v>
      </c>
      <c r="S34" s="201">
        <f t="shared" si="2"/>
        <v>20.399999999999999</v>
      </c>
      <c r="T34" s="56">
        <v>9</v>
      </c>
      <c r="U34" s="249">
        <v>15.75</v>
      </c>
      <c r="V34" s="78">
        <v>2</v>
      </c>
      <c r="W34" s="201">
        <f t="shared" si="6"/>
        <v>15.75</v>
      </c>
      <c r="X34" s="56">
        <f t="shared" si="8"/>
        <v>2</v>
      </c>
      <c r="Y34" s="198">
        <f t="shared" si="4"/>
        <v>60.306249999999991</v>
      </c>
      <c r="Z34" s="182">
        <f t="shared" si="5"/>
        <v>10.051041666666665</v>
      </c>
      <c r="AA34" s="254">
        <v>30</v>
      </c>
      <c r="AB34" s="11" t="s">
        <v>164</v>
      </c>
    </row>
    <row r="35" spans="2:28" ht="21.75" thickBot="1">
      <c r="B35" s="50">
        <v>24</v>
      </c>
      <c r="C35" s="469" t="s">
        <v>374</v>
      </c>
      <c r="D35" s="257" t="s">
        <v>375</v>
      </c>
      <c r="E35" s="249">
        <v>42.166666666666664</v>
      </c>
      <c r="F35" s="52">
        <v>8</v>
      </c>
      <c r="G35" s="53">
        <v>40.75</v>
      </c>
      <c r="H35" s="52">
        <v>8</v>
      </c>
      <c r="I35" s="53">
        <v>23</v>
      </c>
      <c r="J35" s="56">
        <v>4</v>
      </c>
      <c r="K35" s="201">
        <f t="shared" si="0"/>
        <v>39.71875</v>
      </c>
      <c r="L35" s="56">
        <f t="shared" si="7"/>
        <v>20</v>
      </c>
      <c r="M35" s="249">
        <v>30</v>
      </c>
      <c r="N35" s="52">
        <v>5</v>
      </c>
      <c r="O35" s="53">
        <v>32</v>
      </c>
      <c r="P35" s="52">
        <v>3</v>
      </c>
      <c r="Q35" s="53">
        <v>14.75</v>
      </c>
      <c r="R35" s="56">
        <v>1</v>
      </c>
      <c r="S35" s="201">
        <f t="shared" si="2"/>
        <v>30.7</v>
      </c>
      <c r="T35" s="56">
        <f xml:space="preserve"> R35+P35+N35</f>
        <v>9</v>
      </c>
      <c r="U35" s="249">
        <v>17</v>
      </c>
      <c r="V35" s="78">
        <v>2</v>
      </c>
      <c r="W35" s="201">
        <f t="shared" si="6"/>
        <v>17</v>
      </c>
      <c r="X35" s="56">
        <f t="shared" si="8"/>
        <v>2</v>
      </c>
      <c r="Y35" s="198">
        <f t="shared" si="4"/>
        <v>87.418750000000003</v>
      </c>
      <c r="Z35" s="182">
        <f t="shared" si="5"/>
        <v>14.569791666666667</v>
      </c>
      <c r="AA35" s="254">
        <v>30</v>
      </c>
      <c r="AB35" s="11" t="s">
        <v>164</v>
      </c>
    </row>
    <row r="36" spans="2:28" ht="21">
      <c r="B36" s="44">
        <v>25</v>
      </c>
      <c r="C36" s="469" t="s">
        <v>376</v>
      </c>
      <c r="D36" s="257" t="s">
        <v>377</v>
      </c>
      <c r="E36" s="248">
        <v>15.600000000000001</v>
      </c>
      <c r="F36" s="236">
        <v>0</v>
      </c>
      <c r="G36" s="239">
        <v>14.416666666666666</v>
      </c>
      <c r="H36" s="236">
        <v>0</v>
      </c>
      <c r="I36" s="53">
        <v>20</v>
      </c>
      <c r="J36" s="56">
        <v>4</v>
      </c>
      <c r="K36" s="209">
        <f t="shared" si="0"/>
        <v>18.756250000000001</v>
      </c>
      <c r="L36" s="54">
        <f t="shared" si="7"/>
        <v>4</v>
      </c>
      <c r="M36" s="248">
        <v>12.5</v>
      </c>
      <c r="N36" s="236">
        <v>0</v>
      </c>
      <c r="O36" s="53">
        <v>26</v>
      </c>
      <c r="P36" s="52">
        <v>3</v>
      </c>
      <c r="Q36" s="239">
        <v>9.5</v>
      </c>
      <c r="R36" s="241">
        <v>0</v>
      </c>
      <c r="S36" s="209">
        <f t="shared" si="2"/>
        <v>19.2</v>
      </c>
      <c r="T36" s="54">
        <f xml:space="preserve"> R36+P36+N36</f>
        <v>3</v>
      </c>
      <c r="U36" s="248">
        <v>5</v>
      </c>
      <c r="V36" s="243">
        <v>0</v>
      </c>
      <c r="W36" s="209">
        <f t="shared" si="6"/>
        <v>5</v>
      </c>
      <c r="X36" s="54">
        <f t="shared" si="8"/>
        <v>0</v>
      </c>
      <c r="Y36" s="198">
        <f t="shared" si="4"/>
        <v>42.956249999999997</v>
      </c>
      <c r="Z36" s="450">
        <f t="shared" si="5"/>
        <v>7.1593749999999998</v>
      </c>
      <c r="AA36" s="451">
        <f>L36+T36+X36</f>
        <v>7</v>
      </c>
      <c r="AB36" s="11" t="s">
        <v>165</v>
      </c>
    </row>
    <row r="37" spans="2:28" ht="21">
      <c r="B37" s="50">
        <v>26</v>
      </c>
      <c r="C37" s="469" t="s">
        <v>378</v>
      </c>
      <c r="D37" s="257" t="s">
        <v>379</v>
      </c>
      <c r="E37" s="248">
        <v>17.483333333333334</v>
      </c>
      <c r="F37" s="236">
        <v>0</v>
      </c>
      <c r="G37" s="239">
        <v>14.5</v>
      </c>
      <c r="H37" s="236">
        <v>0</v>
      </c>
      <c r="I37" s="53">
        <v>20</v>
      </c>
      <c r="J37" s="56">
        <v>4</v>
      </c>
      <c r="K37" s="209">
        <f t="shared" si="0"/>
        <v>19.493749999999999</v>
      </c>
      <c r="L37" s="54">
        <f t="shared" si="7"/>
        <v>4</v>
      </c>
      <c r="M37" s="249">
        <v>21</v>
      </c>
      <c r="N37" s="52">
        <v>5</v>
      </c>
      <c r="O37" s="53">
        <v>25</v>
      </c>
      <c r="P37" s="52">
        <v>3</v>
      </c>
      <c r="Q37" s="239">
        <v>9.75</v>
      </c>
      <c r="R37" s="241">
        <v>0</v>
      </c>
      <c r="S37" s="201">
        <f t="shared" si="2"/>
        <v>22.3</v>
      </c>
      <c r="T37" s="56">
        <v>9</v>
      </c>
      <c r="U37" s="249">
        <v>16</v>
      </c>
      <c r="V37" s="78">
        <v>2</v>
      </c>
      <c r="W37" s="201">
        <f t="shared" si="6"/>
        <v>16</v>
      </c>
      <c r="X37" s="56">
        <f t="shared" si="8"/>
        <v>2</v>
      </c>
      <c r="Y37" s="198">
        <f t="shared" si="4"/>
        <v>57.793750000000003</v>
      </c>
      <c r="Z37" s="450">
        <f t="shared" si="5"/>
        <v>9.6322916666666671</v>
      </c>
      <c r="AA37" s="451">
        <f>L37+T37+X37</f>
        <v>15</v>
      </c>
      <c r="AB37" s="11" t="s">
        <v>165</v>
      </c>
    </row>
    <row r="38" spans="2:28" ht="21.75" thickBot="1">
      <c r="B38" s="50">
        <v>27</v>
      </c>
      <c r="C38" s="469" t="s">
        <v>380</v>
      </c>
      <c r="D38" s="257" t="s">
        <v>381</v>
      </c>
      <c r="E38" s="248">
        <v>14.933333333333334</v>
      </c>
      <c r="F38" s="236">
        <v>0</v>
      </c>
      <c r="G38" s="239">
        <v>14.166666666666668</v>
      </c>
      <c r="H38" s="236">
        <v>0</v>
      </c>
      <c r="I38" s="239">
        <v>19.5</v>
      </c>
      <c r="J38" s="241">
        <v>0</v>
      </c>
      <c r="K38" s="209">
        <f t="shared" si="0"/>
        <v>18.225000000000001</v>
      </c>
      <c r="L38" s="54">
        <f t="shared" si="7"/>
        <v>0</v>
      </c>
      <c r="M38" s="248">
        <v>11</v>
      </c>
      <c r="N38" s="236">
        <v>0</v>
      </c>
      <c r="O38" s="53">
        <v>23</v>
      </c>
      <c r="P38" s="52">
        <v>3</v>
      </c>
      <c r="Q38" s="239">
        <v>9.125</v>
      </c>
      <c r="R38" s="241">
        <v>0</v>
      </c>
      <c r="S38" s="209">
        <f t="shared" si="2"/>
        <v>17.25</v>
      </c>
      <c r="T38" s="54">
        <f xml:space="preserve"> R38+P38+N38</f>
        <v>3</v>
      </c>
      <c r="U38" s="248">
        <v>6</v>
      </c>
      <c r="V38" s="243">
        <v>0</v>
      </c>
      <c r="W38" s="209">
        <f t="shared" si="6"/>
        <v>6</v>
      </c>
      <c r="X38" s="54">
        <f t="shared" si="8"/>
        <v>0</v>
      </c>
      <c r="Y38" s="198">
        <f t="shared" si="4"/>
        <v>41.475000000000001</v>
      </c>
      <c r="Z38" s="450">
        <f t="shared" si="5"/>
        <v>6.9125000000000005</v>
      </c>
      <c r="AA38" s="451">
        <f>L38+T38+X38</f>
        <v>3</v>
      </c>
      <c r="AB38" s="11" t="s">
        <v>165</v>
      </c>
    </row>
    <row r="39" spans="2:28" ht="21">
      <c r="B39" s="44">
        <v>28</v>
      </c>
      <c r="C39" s="469" t="s">
        <v>382</v>
      </c>
      <c r="D39" s="257" t="s">
        <v>383</v>
      </c>
      <c r="E39" s="248">
        <v>15.8</v>
      </c>
      <c r="F39" s="236">
        <v>0</v>
      </c>
      <c r="G39" s="239">
        <v>18.083333333333336</v>
      </c>
      <c r="H39" s="236">
        <v>0</v>
      </c>
      <c r="I39" s="53">
        <v>21.5</v>
      </c>
      <c r="J39" s="56">
        <v>4</v>
      </c>
      <c r="K39" s="209">
        <f t="shared" si="0"/>
        <v>20.768750000000004</v>
      </c>
      <c r="L39" s="54">
        <f t="shared" si="7"/>
        <v>4</v>
      </c>
      <c r="M39" s="249">
        <v>24.5</v>
      </c>
      <c r="N39" s="52">
        <v>5</v>
      </c>
      <c r="O39" s="53">
        <v>26</v>
      </c>
      <c r="P39" s="52">
        <v>3</v>
      </c>
      <c r="Q39" s="53">
        <v>11.5</v>
      </c>
      <c r="R39" s="56">
        <v>1</v>
      </c>
      <c r="S39" s="201">
        <f t="shared" si="2"/>
        <v>24.8</v>
      </c>
      <c r="T39" s="56">
        <f xml:space="preserve"> R39+P39+N39</f>
        <v>9</v>
      </c>
      <c r="U39" s="249">
        <v>15</v>
      </c>
      <c r="V39" s="78">
        <v>2</v>
      </c>
      <c r="W39" s="201">
        <f t="shared" si="6"/>
        <v>15</v>
      </c>
      <c r="X39" s="56">
        <f t="shared" si="8"/>
        <v>2</v>
      </c>
      <c r="Y39" s="198">
        <f t="shared" si="4"/>
        <v>60.568750000000009</v>
      </c>
      <c r="Z39" s="182">
        <f t="shared" si="5"/>
        <v>10.094791666666667</v>
      </c>
      <c r="AA39" s="254">
        <v>30</v>
      </c>
      <c r="AB39" s="11" t="s">
        <v>164</v>
      </c>
    </row>
    <row r="40" spans="2:28" ht="21">
      <c r="B40" s="50">
        <v>29</v>
      </c>
      <c r="C40" s="469" t="s">
        <v>384</v>
      </c>
      <c r="D40" s="257" t="s">
        <v>385</v>
      </c>
      <c r="E40" s="248">
        <v>12.333333333333336</v>
      </c>
      <c r="F40" s="236">
        <v>0</v>
      </c>
      <c r="G40" s="239">
        <v>23.416666666666664</v>
      </c>
      <c r="H40" s="236">
        <v>0</v>
      </c>
      <c r="I40" s="239">
        <v>19.5</v>
      </c>
      <c r="J40" s="241">
        <v>0</v>
      </c>
      <c r="K40" s="209">
        <f t="shared" si="0"/>
        <v>20.71875</v>
      </c>
      <c r="L40" s="54">
        <f t="shared" si="7"/>
        <v>0</v>
      </c>
      <c r="M40" s="248">
        <v>9.5</v>
      </c>
      <c r="N40" s="236">
        <v>0</v>
      </c>
      <c r="O40" s="53">
        <v>28</v>
      </c>
      <c r="P40" s="52">
        <v>3</v>
      </c>
      <c r="Q40" s="239">
        <v>7.5</v>
      </c>
      <c r="R40" s="241">
        <v>0</v>
      </c>
      <c r="S40" s="209">
        <f t="shared" si="2"/>
        <v>18</v>
      </c>
      <c r="T40" s="54">
        <f xml:space="preserve"> R40+P40+N40</f>
        <v>3</v>
      </c>
      <c r="U40" s="249">
        <v>13.5</v>
      </c>
      <c r="V40" s="78">
        <v>2</v>
      </c>
      <c r="W40" s="201">
        <f t="shared" si="6"/>
        <v>13.5</v>
      </c>
      <c r="X40" s="56">
        <f t="shared" si="8"/>
        <v>2</v>
      </c>
      <c r="Y40" s="198">
        <f t="shared" si="4"/>
        <v>52.21875</v>
      </c>
      <c r="Z40" s="450">
        <f t="shared" si="5"/>
        <v>8.703125</v>
      </c>
      <c r="AA40" s="451">
        <f>L40+T40+X40</f>
        <v>5</v>
      </c>
      <c r="AB40" s="11" t="s">
        <v>165</v>
      </c>
    </row>
    <row r="41" spans="2:28" ht="21.75" thickBot="1">
      <c r="B41" s="50">
        <v>30</v>
      </c>
      <c r="C41" s="469" t="s">
        <v>386</v>
      </c>
      <c r="D41" s="257" t="s">
        <v>387</v>
      </c>
      <c r="E41" s="248">
        <v>19.966666666666669</v>
      </c>
      <c r="F41" s="236">
        <v>0</v>
      </c>
      <c r="G41" s="239">
        <v>20.75</v>
      </c>
      <c r="H41" s="236">
        <v>0</v>
      </c>
      <c r="I41" s="239">
        <v>19.5</v>
      </c>
      <c r="J41" s="241">
        <v>0</v>
      </c>
      <c r="K41" s="209">
        <f t="shared" si="0"/>
        <v>22.581250000000001</v>
      </c>
      <c r="L41" s="54">
        <f t="shared" si="7"/>
        <v>0</v>
      </c>
      <c r="M41" s="249">
        <v>30</v>
      </c>
      <c r="N41" s="52">
        <v>5</v>
      </c>
      <c r="O41" s="53">
        <v>34</v>
      </c>
      <c r="P41" s="52">
        <v>3</v>
      </c>
      <c r="Q41" s="53">
        <v>11</v>
      </c>
      <c r="R41" s="56">
        <v>1</v>
      </c>
      <c r="S41" s="201">
        <f t="shared" si="2"/>
        <v>30</v>
      </c>
      <c r="T41" s="56">
        <v>9</v>
      </c>
      <c r="U41" s="249">
        <v>15</v>
      </c>
      <c r="V41" s="78">
        <v>2</v>
      </c>
      <c r="W41" s="201">
        <f t="shared" si="6"/>
        <v>15</v>
      </c>
      <c r="X41" s="56">
        <f t="shared" si="8"/>
        <v>2</v>
      </c>
      <c r="Y41" s="198">
        <f t="shared" si="4"/>
        <v>67.581249999999997</v>
      </c>
      <c r="Z41" s="182">
        <f t="shared" si="5"/>
        <v>11.263541666666667</v>
      </c>
      <c r="AA41" s="254">
        <v>30</v>
      </c>
      <c r="AB41" s="11" t="s">
        <v>164</v>
      </c>
    </row>
    <row r="42" spans="2:28" ht="21">
      <c r="B42" s="44">
        <v>31</v>
      </c>
      <c r="C42" s="469" t="s">
        <v>388</v>
      </c>
      <c r="D42" s="257" t="s">
        <v>127</v>
      </c>
      <c r="E42" s="248">
        <v>18.733333333333334</v>
      </c>
      <c r="F42" s="236">
        <v>0</v>
      </c>
      <c r="G42" s="239">
        <v>19.583333333333336</v>
      </c>
      <c r="H42" s="236">
        <v>0</v>
      </c>
      <c r="I42" s="239">
        <v>19.5</v>
      </c>
      <c r="J42" s="241">
        <v>0</v>
      </c>
      <c r="K42" s="209">
        <f t="shared" si="0"/>
        <v>21.681250000000002</v>
      </c>
      <c r="L42" s="54">
        <f t="shared" si="7"/>
        <v>0</v>
      </c>
      <c r="M42" s="248">
        <v>12</v>
      </c>
      <c r="N42" s="236">
        <v>0</v>
      </c>
      <c r="O42" s="53">
        <v>29</v>
      </c>
      <c r="P42" s="52">
        <v>3</v>
      </c>
      <c r="Q42" s="53">
        <v>12.25</v>
      </c>
      <c r="R42" s="56">
        <v>1</v>
      </c>
      <c r="S42" s="201">
        <f t="shared" si="2"/>
        <v>21.3</v>
      </c>
      <c r="T42" s="56">
        <v>9</v>
      </c>
      <c r="U42" s="249">
        <v>15.25</v>
      </c>
      <c r="V42" s="78">
        <v>2</v>
      </c>
      <c r="W42" s="201">
        <f t="shared" si="6"/>
        <v>15.25</v>
      </c>
      <c r="X42" s="56">
        <f t="shared" si="8"/>
        <v>2</v>
      </c>
      <c r="Y42" s="198">
        <f t="shared" si="4"/>
        <v>58.231250000000003</v>
      </c>
      <c r="Z42" s="450">
        <f t="shared" si="5"/>
        <v>9.7052083333333332</v>
      </c>
      <c r="AA42" s="451">
        <f>L42+T42+X42</f>
        <v>11</v>
      </c>
      <c r="AB42" s="11" t="s">
        <v>165</v>
      </c>
    </row>
    <row r="43" spans="2:28" ht="21">
      <c r="B43" s="50">
        <v>32</v>
      </c>
      <c r="C43" s="469" t="s">
        <v>389</v>
      </c>
      <c r="D43" s="257" t="s">
        <v>390</v>
      </c>
      <c r="E43" s="248">
        <v>21.166666666666664</v>
      </c>
      <c r="F43" s="236">
        <v>0</v>
      </c>
      <c r="G43" s="239">
        <v>17.833333333333336</v>
      </c>
      <c r="H43" s="236">
        <v>0</v>
      </c>
      <c r="I43" s="239">
        <v>19.5</v>
      </c>
      <c r="J43" s="241">
        <v>0</v>
      </c>
      <c r="K43" s="209">
        <f t="shared" si="0"/>
        <v>21.9375</v>
      </c>
      <c r="L43" s="54">
        <f t="shared" si="7"/>
        <v>0</v>
      </c>
      <c r="M43" s="248">
        <v>14</v>
      </c>
      <c r="N43" s="236">
        <v>0</v>
      </c>
      <c r="O43" s="53">
        <v>26</v>
      </c>
      <c r="P43" s="52">
        <v>3</v>
      </c>
      <c r="Q43" s="239">
        <v>9.5</v>
      </c>
      <c r="R43" s="241">
        <v>0</v>
      </c>
      <c r="S43" s="201">
        <f t="shared" si="2"/>
        <v>19.8</v>
      </c>
      <c r="T43" s="56">
        <f xml:space="preserve"> R43+P43+N43</f>
        <v>3</v>
      </c>
      <c r="U43" s="249">
        <v>11.5</v>
      </c>
      <c r="V43" s="78">
        <v>2</v>
      </c>
      <c r="W43" s="201">
        <f t="shared" si="6"/>
        <v>11.5</v>
      </c>
      <c r="X43" s="56">
        <f t="shared" si="8"/>
        <v>2</v>
      </c>
      <c r="Y43" s="198">
        <f t="shared" si="4"/>
        <v>53.237499999999997</v>
      </c>
      <c r="Z43" s="450">
        <f t="shared" si="5"/>
        <v>8.8729166666666668</v>
      </c>
      <c r="AA43" s="451">
        <f>L43+T43+X43</f>
        <v>5</v>
      </c>
      <c r="AB43" s="11" t="s">
        <v>165</v>
      </c>
    </row>
    <row r="44" spans="2:28" ht="21.75" thickBot="1">
      <c r="B44" s="50">
        <v>33</v>
      </c>
      <c r="C44" s="469" t="s">
        <v>495</v>
      </c>
      <c r="D44" s="257" t="s">
        <v>496</v>
      </c>
      <c r="E44" s="248">
        <v>20.366666666666667</v>
      </c>
      <c r="F44" s="236">
        <v>0</v>
      </c>
      <c r="G44" s="239">
        <v>19.666666666666664</v>
      </c>
      <c r="H44" s="236">
        <v>0</v>
      </c>
      <c r="I44" s="53">
        <v>20</v>
      </c>
      <c r="J44" s="56">
        <v>4</v>
      </c>
      <c r="K44" s="209">
        <f t="shared" si="0"/>
        <v>22.512499999999999</v>
      </c>
      <c r="L44" s="54">
        <f t="shared" si="7"/>
        <v>4</v>
      </c>
      <c r="M44" s="248">
        <v>5.5</v>
      </c>
      <c r="N44" s="236">
        <v>0</v>
      </c>
      <c r="O44" s="53">
        <v>26</v>
      </c>
      <c r="P44" s="52">
        <v>3</v>
      </c>
      <c r="Q44" s="53">
        <v>11</v>
      </c>
      <c r="R44" s="56">
        <v>1</v>
      </c>
      <c r="S44" s="209">
        <f t="shared" si="2"/>
        <v>17</v>
      </c>
      <c r="T44" s="54">
        <f xml:space="preserve"> R44+P44+N44</f>
        <v>4</v>
      </c>
      <c r="U44" s="249">
        <v>13.25</v>
      </c>
      <c r="V44" s="78">
        <v>2</v>
      </c>
      <c r="W44" s="201">
        <f t="shared" si="6"/>
        <v>13.25</v>
      </c>
      <c r="X44" s="56">
        <f t="shared" si="8"/>
        <v>2</v>
      </c>
      <c r="Y44" s="198">
        <f t="shared" si="4"/>
        <v>52.762500000000003</v>
      </c>
      <c r="Z44" s="450">
        <f t="shared" si="5"/>
        <v>8.7937500000000011</v>
      </c>
      <c r="AA44" s="451">
        <f>L44+T44+X44</f>
        <v>10</v>
      </c>
      <c r="AB44" s="11" t="s">
        <v>165</v>
      </c>
    </row>
    <row r="45" spans="2:28" ht="21">
      <c r="B45" s="44">
        <v>34</v>
      </c>
      <c r="C45" s="469" t="s">
        <v>492</v>
      </c>
      <c r="D45" s="257" t="s">
        <v>126</v>
      </c>
      <c r="E45" s="250" t="s">
        <v>490</v>
      </c>
      <c r="F45" s="57"/>
      <c r="G45" s="196" t="s">
        <v>490</v>
      </c>
      <c r="H45" s="52"/>
      <c r="I45" s="196" t="s">
        <v>490</v>
      </c>
      <c r="J45" s="56"/>
      <c r="K45" s="201" t="e">
        <f t="shared" si="0"/>
        <v>#VALUE!</v>
      </c>
      <c r="L45" s="56"/>
      <c r="M45" s="250" t="s">
        <v>490</v>
      </c>
      <c r="N45" s="57"/>
      <c r="O45" s="196" t="s">
        <v>490</v>
      </c>
      <c r="P45" s="52"/>
      <c r="Q45" s="196" t="s">
        <v>490</v>
      </c>
      <c r="R45" s="54"/>
      <c r="S45" s="208" t="e">
        <f t="shared" si="2"/>
        <v>#VALUE!</v>
      </c>
      <c r="T45" s="56"/>
      <c r="U45" s="250" t="s">
        <v>490</v>
      </c>
      <c r="V45" s="78"/>
      <c r="W45" s="208" t="str">
        <f t="shared" si="6"/>
        <v>Exclu</v>
      </c>
      <c r="X45" s="56"/>
      <c r="Y45" s="198" t="e">
        <f t="shared" si="4"/>
        <v>#VALUE!</v>
      </c>
      <c r="Z45" s="182" t="e">
        <f t="shared" si="5"/>
        <v>#VALUE!</v>
      </c>
      <c r="AA45" s="254"/>
      <c r="AB45" s="11"/>
    </row>
    <row r="46" spans="2:28" ht="21">
      <c r="B46" s="50">
        <v>35</v>
      </c>
      <c r="C46" s="469" t="s">
        <v>391</v>
      </c>
      <c r="D46" s="257" t="s">
        <v>392</v>
      </c>
      <c r="E46" s="250" t="s">
        <v>490</v>
      </c>
      <c r="F46" s="57"/>
      <c r="G46" s="196" t="s">
        <v>490</v>
      </c>
      <c r="H46" s="52"/>
      <c r="I46" s="196" t="s">
        <v>490</v>
      </c>
      <c r="J46" s="56"/>
      <c r="K46" s="201" t="e">
        <f t="shared" si="0"/>
        <v>#VALUE!</v>
      </c>
      <c r="L46" s="56"/>
      <c r="M46" s="250" t="s">
        <v>490</v>
      </c>
      <c r="N46" s="57"/>
      <c r="O46" s="196" t="s">
        <v>490</v>
      </c>
      <c r="P46" s="52"/>
      <c r="Q46" s="196" t="s">
        <v>490</v>
      </c>
      <c r="R46" s="54"/>
      <c r="S46" s="208" t="e">
        <f t="shared" si="2"/>
        <v>#VALUE!</v>
      </c>
      <c r="T46" s="56"/>
      <c r="U46" s="250" t="s">
        <v>490</v>
      </c>
      <c r="V46" s="78"/>
      <c r="W46" s="208" t="str">
        <f t="shared" si="6"/>
        <v>Exclu</v>
      </c>
      <c r="X46" s="56"/>
      <c r="Y46" s="198" t="e">
        <f t="shared" si="4"/>
        <v>#VALUE!</v>
      </c>
      <c r="Z46" s="182" t="e">
        <f t="shared" si="5"/>
        <v>#VALUE!</v>
      </c>
      <c r="AA46" s="254"/>
      <c r="AB46" s="11"/>
    </row>
    <row r="47" spans="2:28" ht="21.75" thickBot="1">
      <c r="B47" s="50">
        <v>36</v>
      </c>
      <c r="C47" s="469" t="s">
        <v>393</v>
      </c>
      <c r="D47" s="257" t="s">
        <v>394</v>
      </c>
      <c r="E47" s="248">
        <v>15.066666666666666</v>
      </c>
      <c r="F47" s="236">
        <v>0</v>
      </c>
      <c r="G47" s="239">
        <v>17.166666666666664</v>
      </c>
      <c r="H47" s="236">
        <v>0</v>
      </c>
      <c r="I47" s="239">
        <v>19.5</v>
      </c>
      <c r="J47" s="241">
        <v>0</v>
      </c>
      <c r="K47" s="209">
        <f t="shared" si="0"/>
        <v>19.399999999999999</v>
      </c>
      <c r="L47" s="54">
        <f>F47+H47+J47</f>
        <v>0</v>
      </c>
      <c r="M47" s="248">
        <v>11.5</v>
      </c>
      <c r="N47" s="236">
        <v>0</v>
      </c>
      <c r="O47" s="53">
        <v>21</v>
      </c>
      <c r="P47" s="52">
        <v>3</v>
      </c>
      <c r="Q47" s="239">
        <v>7.5</v>
      </c>
      <c r="R47" s="241">
        <v>0</v>
      </c>
      <c r="S47" s="209">
        <f t="shared" si="2"/>
        <v>16</v>
      </c>
      <c r="T47" s="54">
        <f xml:space="preserve"> R47+P47+N47</f>
        <v>3</v>
      </c>
      <c r="U47" s="249">
        <v>15</v>
      </c>
      <c r="V47" s="78">
        <v>2</v>
      </c>
      <c r="W47" s="201">
        <f t="shared" si="6"/>
        <v>15</v>
      </c>
      <c r="X47" s="56">
        <f>V47</f>
        <v>2</v>
      </c>
      <c r="Y47" s="198">
        <f t="shared" si="4"/>
        <v>50.4</v>
      </c>
      <c r="Z47" s="450">
        <f t="shared" si="5"/>
        <v>8.4</v>
      </c>
      <c r="AA47" s="451">
        <f>L47+T47+X47</f>
        <v>5</v>
      </c>
      <c r="AB47" s="11" t="s">
        <v>165</v>
      </c>
    </row>
    <row r="48" spans="2:28" ht="21">
      <c r="B48" s="44">
        <v>37</v>
      </c>
      <c r="C48" s="469" t="s">
        <v>395</v>
      </c>
      <c r="D48" s="257" t="s">
        <v>396</v>
      </c>
      <c r="E48" s="248">
        <v>16.766666666666666</v>
      </c>
      <c r="F48" s="236">
        <v>0</v>
      </c>
      <c r="G48" s="239">
        <v>22</v>
      </c>
      <c r="H48" s="236">
        <v>0</v>
      </c>
      <c r="I48" s="53">
        <v>20</v>
      </c>
      <c r="J48" s="56">
        <v>4</v>
      </c>
      <c r="K48" s="209">
        <f t="shared" si="0"/>
        <v>22.037500000000001</v>
      </c>
      <c r="L48" s="54">
        <f>F48+H48+J48</f>
        <v>4</v>
      </c>
      <c r="M48" s="248">
        <v>10</v>
      </c>
      <c r="N48" s="236">
        <v>0</v>
      </c>
      <c r="O48" s="53">
        <v>28</v>
      </c>
      <c r="P48" s="52">
        <v>3</v>
      </c>
      <c r="Q48" s="53">
        <v>10.25</v>
      </c>
      <c r="R48" s="56">
        <v>1</v>
      </c>
      <c r="S48" s="209">
        <f t="shared" si="2"/>
        <v>19.3</v>
      </c>
      <c r="T48" s="54">
        <f xml:space="preserve"> R48+P48+N48</f>
        <v>4</v>
      </c>
      <c r="U48" s="249">
        <v>16.5</v>
      </c>
      <c r="V48" s="78">
        <v>2</v>
      </c>
      <c r="W48" s="201">
        <f t="shared" si="6"/>
        <v>16.5</v>
      </c>
      <c r="X48" s="56">
        <f>V48</f>
        <v>2</v>
      </c>
      <c r="Y48" s="198">
        <f t="shared" si="4"/>
        <v>57.837500000000006</v>
      </c>
      <c r="Z48" s="450">
        <f t="shared" si="5"/>
        <v>9.6395833333333343</v>
      </c>
      <c r="AA48" s="451">
        <f>L48+T48+X48</f>
        <v>10</v>
      </c>
      <c r="AB48" s="11" t="s">
        <v>165</v>
      </c>
    </row>
    <row r="49" spans="2:28" ht="21">
      <c r="B49" s="50">
        <v>38</v>
      </c>
      <c r="C49" s="469" t="s">
        <v>397</v>
      </c>
      <c r="D49" s="257" t="s">
        <v>137</v>
      </c>
      <c r="E49" s="248">
        <v>19.3</v>
      </c>
      <c r="F49" s="236">
        <v>0</v>
      </c>
      <c r="G49" s="239">
        <v>24.166666666666664</v>
      </c>
      <c r="H49" s="236">
        <v>0</v>
      </c>
      <c r="I49" s="53">
        <v>21.5</v>
      </c>
      <c r="J49" s="56">
        <v>4</v>
      </c>
      <c r="K49" s="209">
        <f t="shared" si="0"/>
        <v>24.362500000000001</v>
      </c>
      <c r="L49" s="54">
        <f>F49+H49+J49</f>
        <v>4</v>
      </c>
      <c r="M49" s="248">
        <v>6</v>
      </c>
      <c r="N49" s="236">
        <v>0</v>
      </c>
      <c r="O49" s="53">
        <v>34</v>
      </c>
      <c r="P49" s="52">
        <v>3</v>
      </c>
      <c r="Q49" s="53">
        <v>10.375</v>
      </c>
      <c r="R49" s="56">
        <v>1</v>
      </c>
      <c r="S49" s="201">
        <f t="shared" si="2"/>
        <v>20.149999999999999</v>
      </c>
      <c r="T49" s="56">
        <v>9</v>
      </c>
      <c r="U49" s="249">
        <v>12.5</v>
      </c>
      <c r="V49" s="78">
        <v>2</v>
      </c>
      <c r="W49" s="201">
        <f t="shared" si="6"/>
        <v>12.5</v>
      </c>
      <c r="X49" s="56">
        <f>V49</f>
        <v>2</v>
      </c>
      <c r="Y49" s="198">
        <f t="shared" si="4"/>
        <v>57.012500000000003</v>
      </c>
      <c r="Z49" s="450">
        <f t="shared" si="5"/>
        <v>9.5020833333333332</v>
      </c>
      <c r="AA49" s="451">
        <f>L49+T49+X49</f>
        <v>15</v>
      </c>
      <c r="AB49" s="11" t="s">
        <v>165</v>
      </c>
    </row>
    <row r="50" spans="2:28" ht="21.75" thickBot="1">
      <c r="B50" s="50">
        <v>39</v>
      </c>
      <c r="C50" s="470" t="s">
        <v>398</v>
      </c>
      <c r="D50" s="258" t="s">
        <v>399</v>
      </c>
      <c r="E50" s="443" t="s">
        <v>490</v>
      </c>
      <c r="F50" s="444"/>
      <c r="G50" s="445" t="s">
        <v>490</v>
      </c>
      <c r="H50" s="60"/>
      <c r="I50" s="445" t="s">
        <v>490</v>
      </c>
      <c r="J50" s="108"/>
      <c r="K50" s="202" t="e">
        <f t="shared" si="0"/>
        <v>#VALUE!</v>
      </c>
      <c r="L50" s="108"/>
      <c r="M50" s="443" t="s">
        <v>490</v>
      </c>
      <c r="N50" s="444"/>
      <c r="O50" s="445" t="s">
        <v>490</v>
      </c>
      <c r="P50" s="60"/>
      <c r="Q50" s="445" t="s">
        <v>490</v>
      </c>
      <c r="R50" s="446"/>
      <c r="S50" s="447" t="e">
        <f t="shared" si="2"/>
        <v>#VALUE!</v>
      </c>
      <c r="T50" s="108"/>
      <c r="U50" s="443" t="s">
        <v>490</v>
      </c>
      <c r="V50" s="96"/>
      <c r="W50" s="447" t="str">
        <f t="shared" si="6"/>
        <v>Exclu</v>
      </c>
      <c r="X50" s="108"/>
      <c r="Y50" s="199" t="e">
        <f t="shared" si="4"/>
        <v>#VALUE!</v>
      </c>
      <c r="Z50" s="183" t="e">
        <f t="shared" si="5"/>
        <v>#VALUE!</v>
      </c>
      <c r="AA50" s="255"/>
      <c r="AB50" s="150"/>
    </row>
    <row r="51" spans="2:28" ht="21">
      <c r="B51" s="44">
        <v>40</v>
      </c>
      <c r="C51" s="468" t="s">
        <v>400</v>
      </c>
      <c r="D51" s="256" t="s">
        <v>401</v>
      </c>
      <c r="E51" s="247">
        <v>19.253333333333334</v>
      </c>
      <c r="F51" s="244">
        <v>0</v>
      </c>
      <c r="G51" s="245">
        <v>15.333333333333336</v>
      </c>
      <c r="H51" s="244">
        <v>0</v>
      </c>
      <c r="I51" s="47">
        <v>20</v>
      </c>
      <c r="J51" s="48">
        <v>4</v>
      </c>
      <c r="K51" s="481">
        <f t="shared" si="0"/>
        <v>20.470000000000002</v>
      </c>
      <c r="L51" s="448">
        <f t="shared" ref="L51:L56" si="9">F51+H51+J51</f>
        <v>4</v>
      </c>
      <c r="M51" s="247">
        <v>8</v>
      </c>
      <c r="N51" s="244">
        <v>0</v>
      </c>
      <c r="O51" s="47">
        <v>24</v>
      </c>
      <c r="P51" s="46">
        <v>3</v>
      </c>
      <c r="Q51" s="47">
        <v>12.25</v>
      </c>
      <c r="R51" s="48">
        <v>1</v>
      </c>
      <c r="S51" s="481">
        <f t="shared" si="2"/>
        <v>17.7</v>
      </c>
      <c r="T51" s="448">
        <f xml:space="preserve"> R51+P51+N51</f>
        <v>4</v>
      </c>
      <c r="U51" s="252">
        <v>12.5</v>
      </c>
      <c r="V51" s="75">
        <v>2</v>
      </c>
      <c r="W51" s="200">
        <f t="shared" si="6"/>
        <v>12.5</v>
      </c>
      <c r="X51" s="48">
        <f t="shared" ref="X51:X56" si="10">V51</f>
        <v>2</v>
      </c>
      <c r="Y51" s="197">
        <f t="shared" si="4"/>
        <v>50.67</v>
      </c>
      <c r="Z51" s="482">
        <f t="shared" si="5"/>
        <v>8.4450000000000003</v>
      </c>
      <c r="AA51" s="483">
        <f>L51+T51+X51</f>
        <v>10</v>
      </c>
      <c r="AB51" s="28" t="s">
        <v>165</v>
      </c>
    </row>
    <row r="52" spans="2:28" ht="21">
      <c r="B52" s="50">
        <v>41</v>
      </c>
      <c r="C52" s="469" t="s">
        <v>402</v>
      </c>
      <c r="D52" s="257" t="s">
        <v>151</v>
      </c>
      <c r="E52" s="248">
        <v>21.983333333333334</v>
      </c>
      <c r="F52" s="236">
        <v>0</v>
      </c>
      <c r="G52" s="239">
        <v>15.333333333333336</v>
      </c>
      <c r="H52" s="236">
        <v>0</v>
      </c>
      <c r="I52" s="239">
        <v>19</v>
      </c>
      <c r="J52" s="241">
        <v>0</v>
      </c>
      <c r="K52" s="209">
        <f t="shared" si="0"/>
        <v>21.118750000000002</v>
      </c>
      <c r="L52" s="54">
        <f t="shared" si="9"/>
        <v>0</v>
      </c>
      <c r="M52" s="248">
        <v>14.5</v>
      </c>
      <c r="N52" s="236">
        <v>0</v>
      </c>
      <c r="O52" s="53">
        <v>23</v>
      </c>
      <c r="P52" s="52">
        <v>3</v>
      </c>
      <c r="Q52" s="239">
        <v>9.5</v>
      </c>
      <c r="R52" s="241">
        <v>0</v>
      </c>
      <c r="S52" s="209">
        <f t="shared" si="2"/>
        <v>18.8</v>
      </c>
      <c r="T52" s="54">
        <f xml:space="preserve"> R52+P52+N52</f>
        <v>3</v>
      </c>
      <c r="U52" s="249">
        <v>13.5</v>
      </c>
      <c r="V52" s="78">
        <v>2</v>
      </c>
      <c r="W52" s="201">
        <f t="shared" si="6"/>
        <v>13.5</v>
      </c>
      <c r="X52" s="56">
        <f t="shared" si="10"/>
        <v>2</v>
      </c>
      <c r="Y52" s="198">
        <f t="shared" si="4"/>
        <v>53.418750000000003</v>
      </c>
      <c r="Z52" s="450">
        <f t="shared" si="5"/>
        <v>8.9031250000000011</v>
      </c>
      <c r="AA52" s="451">
        <f>L52+T52+X52</f>
        <v>5</v>
      </c>
      <c r="AB52" s="11" t="s">
        <v>165</v>
      </c>
    </row>
    <row r="53" spans="2:28" ht="21.75" thickBot="1">
      <c r="B53" s="50">
        <v>42</v>
      </c>
      <c r="C53" s="469" t="s">
        <v>403</v>
      </c>
      <c r="D53" s="257" t="s">
        <v>136</v>
      </c>
      <c r="E53" s="248">
        <v>23.816666666666666</v>
      </c>
      <c r="F53" s="236">
        <v>0</v>
      </c>
      <c r="G53" s="239">
        <v>19.5</v>
      </c>
      <c r="H53" s="236">
        <v>0</v>
      </c>
      <c r="I53" s="239">
        <v>19.5</v>
      </c>
      <c r="J53" s="241">
        <v>0</v>
      </c>
      <c r="K53" s="209">
        <f t="shared" si="0"/>
        <v>23.556249999999999</v>
      </c>
      <c r="L53" s="54">
        <f t="shared" si="9"/>
        <v>0</v>
      </c>
      <c r="M53" s="249">
        <v>27.5</v>
      </c>
      <c r="N53" s="52">
        <v>5</v>
      </c>
      <c r="O53" s="53">
        <v>26</v>
      </c>
      <c r="P53" s="52">
        <v>3</v>
      </c>
      <c r="Q53" s="53">
        <v>11.5</v>
      </c>
      <c r="R53" s="56">
        <v>1</v>
      </c>
      <c r="S53" s="201">
        <f t="shared" si="2"/>
        <v>26</v>
      </c>
      <c r="T53" s="56">
        <v>9</v>
      </c>
      <c r="U53" s="249">
        <v>13</v>
      </c>
      <c r="V53" s="78">
        <v>2</v>
      </c>
      <c r="W53" s="201">
        <f t="shared" si="6"/>
        <v>13</v>
      </c>
      <c r="X53" s="56">
        <f t="shared" si="10"/>
        <v>2</v>
      </c>
      <c r="Y53" s="198">
        <f t="shared" si="4"/>
        <v>62.556249999999999</v>
      </c>
      <c r="Z53" s="182">
        <f t="shared" si="5"/>
        <v>10.426041666666666</v>
      </c>
      <c r="AA53" s="254">
        <v>30</v>
      </c>
      <c r="AB53" s="11" t="s">
        <v>164</v>
      </c>
    </row>
    <row r="54" spans="2:28" ht="21">
      <c r="B54" s="44">
        <v>43</v>
      </c>
      <c r="C54" s="469" t="s">
        <v>404</v>
      </c>
      <c r="D54" s="257" t="s">
        <v>106</v>
      </c>
      <c r="E54" s="248">
        <v>24.683333333333334</v>
      </c>
      <c r="F54" s="236">
        <v>0</v>
      </c>
      <c r="G54" s="239">
        <v>19.083333333333336</v>
      </c>
      <c r="H54" s="236">
        <v>0</v>
      </c>
      <c r="I54" s="53">
        <v>20</v>
      </c>
      <c r="J54" s="56">
        <v>4</v>
      </c>
      <c r="K54" s="209">
        <f t="shared" si="0"/>
        <v>23.912500000000001</v>
      </c>
      <c r="L54" s="54">
        <f t="shared" si="9"/>
        <v>4</v>
      </c>
      <c r="M54" s="248">
        <v>11</v>
      </c>
      <c r="N54" s="236">
        <v>0</v>
      </c>
      <c r="O54" s="53">
        <v>32</v>
      </c>
      <c r="P54" s="52">
        <v>3</v>
      </c>
      <c r="Q54" s="239">
        <v>9</v>
      </c>
      <c r="R54" s="241">
        <v>0</v>
      </c>
      <c r="S54" s="201">
        <f t="shared" si="2"/>
        <v>20.8</v>
      </c>
      <c r="T54" s="56">
        <v>9</v>
      </c>
      <c r="U54" s="249">
        <v>17.5</v>
      </c>
      <c r="V54" s="78">
        <v>2</v>
      </c>
      <c r="W54" s="201">
        <f t="shared" si="6"/>
        <v>17.5</v>
      </c>
      <c r="X54" s="56">
        <f t="shared" si="10"/>
        <v>2</v>
      </c>
      <c r="Y54" s="198">
        <f t="shared" si="4"/>
        <v>62.212500000000006</v>
      </c>
      <c r="Z54" s="182">
        <f t="shared" si="5"/>
        <v>10.36875</v>
      </c>
      <c r="AA54" s="254">
        <v>30</v>
      </c>
      <c r="AB54" s="11" t="s">
        <v>164</v>
      </c>
    </row>
    <row r="55" spans="2:28" ht="21">
      <c r="B55" s="50">
        <v>44</v>
      </c>
      <c r="C55" s="469" t="s">
        <v>493</v>
      </c>
      <c r="D55" s="257" t="s">
        <v>494</v>
      </c>
      <c r="E55" s="248">
        <v>16.483333333333334</v>
      </c>
      <c r="F55" s="236">
        <v>0</v>
      </c>
      <c r="G55" s="239">
        <v>23</v>
      </c>
      <c r="H55" s="236">
        <v>0</v>
      </c>
      <c r="I55" s="53">
        <v>20</v>
      </c>
      <c r="J55" s="56">
        <v>4</v>
      </c>
      <c r="K55" s="209">
        <f t="shared" si="0"/>
        <v>22.306249999999999</v>
      </c>
      <c r="L55" s="54">
        <f t="shared" si="9"/>
        <v>4</v>
      </c>
      <c r="M55" s="248">
        <v>6</v>
      </c>
      <c r="N55" s="236">
        <v>0</v>
      </c>
      <c r="O55" s="53">
        <v>24</v>
      </c>
      <c r="P55" s="52">
        <v>3</v>
      </c>
      <c r="Q55" s="239">
        <v>9.25</v>
      </c>
      <c r="R55" s="241">
        <v>0</v>
      </c>
      <c r="S55" s="209">
        <f t="shared" si="2"/>
        <v>15.7</v>
      </c>
      <c r="T55" s="54">
        <f xml:space="preserve"> R55+P55+N55</f>
        <v>3</v>
      </c>
      <c r="U55" s="249">
        <v>13.25</v>
      </c>
      <c r="V55" s="78">
        <v>2</v>
      </c>
      <c r="W55" s="201">
        <f t="shared" si="6"/>
        <v>13.25</v>
      </c>
      <c r="X55" s="56">
        <f t="shared" si="10"/>
        <v>2</v>
      </c>
      <c r="Y55" s="198">
        <f t="shared" si="4"/>
        <v>51.256249999999994</v>
      </c>
      <c r="Z55" s="450">
        <f t="shared" si="5"/>
        <v>8.5427083333333318</v>
      </c>
      <c r="AA55" s="451">
        <f>L55+T55+X55</f>
        <v>9</v>
      </c>
      <c r="AB55" s="11" t="s">
        <v>165</v>
      </c>
    </row>
    <row r="56" spans="2:28" ht="21.75" thickBot="1">
      <c r="B56" s="50">
        <v>45</v>
      </c>
      <c r="C56" s="470" t="s">
        <v>405</v>
      </c>
      <c r="D56" s="258" t="s">
        <v>232</v>
      </c>
      <c r="E56" s="251">
        <v>20.683333333333334</v>
      </c>
      <c r="F56" s="238">
        <v>0</v>
      </c>
      <c r="G56" s="240">
        <v>16.666666666666664</v>
      </c>
      <c r="H56" s="238">
        <v>0</v>
      </c>
      <c r="I56" s="240">
        <v>19.5</v>
      </c>
      <c r="J56" s="242">
        <v>0</v>
      </c>
      <c r="K56" s="449">
        <f t="shared" si="0"/>
        <v>21.318749999999998</v>
      </c>
      <c r="L56" s="446">
        <f t="shared" si="9"/>
        <v>0</v>
      </c>
      <c r="M56" s="251">
        <v>13</v>
      </c>
      <c r="N56" s="238">
        <v>0</v>
      </c>
      <c r="O56" s="107">
        <v>34</v>
      </c>
      <c r="P56" s="60">
        <v>3</v>
      </c>
      <c r="Q56" s="107">
        <v>11.75</v>
      </c>
      <c r="R56" s="108">
        <v>1</v>
      </c>
      <c r="S56" s="202">
        <f t="shared" si="2"/>
        <v>23.5</v>
      </c>
      <c r="T56" s="108">
        <v>9</v>
      </c>
      <c r="U56" s="253">
        <v>12.75</v>
      </c>
      <c r="V56" s="96">
        <v>2</v>
      </c>
      <c r="W56" s="202">
        <f t="shared" si="6"/>
        <v>12.75</v>
      </c>
      <c r="X56" s="108">
        <f t="shared" si="10"/>
        <v>2</v>
      </c>
      <c r="Y56" s="199">
        <f t="shared" si="4"/>
        <v>57.568749999999994</v>
      </c>
      <c r="Z56" s="452">
        <f t="shared" si="5"/>
        <v>9.5947916666666657</v>
      </c>
      <c r="AA56" s="453">
        <f>L56+T56+X56</f>
        <v>11</v>
      </c>
      <c r="AB56" s="150" t="s">
        <v>165</v>
      </c>
    </row>
    <row r="57" spans="2:28" ht="21">
      <c r="B57" s="160"/>
      <c r="C57" s="184"/>
      <c r="D57" s="185"/>
      <c r="E57" s="166"/>
      <c r="F57" s="167"/>
      <c r="G57" s="81"/>
      <c r="H57" s="82"/>
      <c r="I57" s="81"/>
      <c r="J57" s="82"/>
      <c r="K57" s="83"/>
      <c r="L57" s="82"/>
      <c r="M57" s="166"/>
      <c r="N57" s="167"/>
      <c r="O57" s="81"/>
      <c r="P57" s="82"/>
      <c r="Q57" s="166"/>
      <c r="R57" s="167"/>
      <c r="S57" s="83"/>
      <c r="T57" s="82"/>
      <c r="U57" s="81"/>
      <c r="V57" s="82"/>
      <c r="W57" s="83"/>
      <c r="X57" s="82"/>
      <c r="Y57" s="81"/>
      <c r="Z57" s="84"/>
      <c r="AA57" s="186"/>
      <c r="AB57" s="85"/>
    </row>
    <row r="58" spans="2:28" ht="20.25">
      <c r="C58" s="187" t="s">
        <v>488</v>
      </c>
      <c r="D58" s="171"/>
      <c r="E58" s="171"/>
      <c r="F58" s="171"/>
      <c r="G58" s="171"/>
      <c r="H58" s="171"/>
      <c r="I58" s="171"/>
      <c r="J58" s="171"/>
      <c r="K58" s="188" t="s">
        <v>508</v>
      </c>
      <c r="L58" s="171"/>
      <c r="M58" s="171"/>
      <c r="N58" s="171"/>
      <c r="O58" s="171"/>
      <c r="P58" s="171"/>
      <c r="Q58" s="15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2:28" ht="20.25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53"/>
      <c r="P59" s="153"/>
      <c r="Q59" s="15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2:28" ht="20.25">
      <c r="C60" s="187" t="s">
        <v>114</v>
      </c>
      <c r="D60" s="103"/>
      <c r="E60" s="190" t="s">
        <v>412</v>
      </c>
      <c r="F60" s="154"/>
      <c r="G60" s="103"/>
      <c r="H60" s="171"/>
      <c r="I60" s="171"/>
      <c r="J60" s="171"/>
      <c r="K60" s="189" t="s">
        <v>111</v>
      </c>
      <c r="L60" s="171"/>
      <c r="M60" s="171"/>
      <c r="N60" s="171"/>
      <c r="O60" s="153"/>
      <c r="P60" s="153"/>
      <c r="Q60" s="153"/>
      <c r="R60" s="190" t="s">
        <v>109</v>
      </c>
      <c r="S60" s="191"/>
      <c r="T60" s="191"/>
      <c r="U60" s="191"/>
      <c r="V60" s="191"/>
      <c r="W60" s="191"/>
      <c r="X60" s="103"/>
      <c r="Y60" s="103"/>
      <c r="Z60" s="103"/>
    </row>
    <row r="61" spans="2:28" ht="20.25">
      <c r="C61" s="103"/>
      <c r="D61" s="103"/>
      <c r="E61" s="190" t="s">
        <v>411</v>
      </c>
      <c r="F61" s="103"/>
      <c r="G61" s="103"/>
      <c r="H61" s="103"/>
      <c r="I61" s="103"/>
      <c r="J61" s="103"/>
      <c r="K61" s="103"/>
      <c r="L61" s="154" t="s">
        <v>85</v>
      </c>
      <c r="M61" s="103"/>
      <c r="N61" s="103"/>
      <c r="O61" s="103"/>
      <c r="P61" s="103"/>
      <c r="Q61" s="103"/>
      <c r="R61" s="191"/>
      <c r="S61" s="190" t="s">
        <v>108</v>
      </c>
      <c r="T61" s="191"/>
      <c r="U61" s="191"/>
      <c r="V61" s="191"/>
      <c r="W61" s="191"/>
      <c r="X61" s="103"/>
      <c r="Y61" s="103"/>
      <c r="Z61" s="103"/>
    </row>
    <row r="62" spans="2:28" ht="20.25">
      <c r="C62" s="103"/>
      <c r="D62" s="103"/>
      <c r="E62" s="190" t="s">
        <v>410</v>
      </c>
      <c r="F62" s="103"/>
      <c r="G62" s="103"/>
      <c r="H62" s="103"/>
      <c r="I62" s="103"/>
      <c r="J62" s="103"/>
      <c r="K62" s="154"/>
      <c r="M62" s="154"/>
      <c r="N62" s="103"/>
      <c r="O62" s="103"/>
      <c r="P62" s="103"/>
      <c r="Q62" s="103"/>
      <c r="R62" s="103"/>
      <c r="S62" s="154" t="s">
        <v>110</v>
      </c>
      <c r="T62" s="103"/>
      <c r="U62" s="103"/>
      <c r="V62" s="103"/>
      <c r="W62" s="103"/>
      <c r="X62" s="103"/>
      <c r="Y62" s="103"/>
      <c r="Z62" s="103"/>
    </row>
    <row r="63" spans="2:28" ht="20.25">
      <c r="C63" s="103"/>
      <c r="D63" s="103"/>
      <c r="E63" s="189" t="s">
        <v>406</v>
      </c>
      <c r="F63" s="154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T63" s="103"/>
      <c r="U63" s="103"/>
      <c r="V63" s="103"/>
      <c r="W63" s="103"/>
      <c r="X63" s="103"/>
      <c r="Y63" s="103"/>
      <c r="Z63" s="103"/>
    </row>
    <row r="64" spans="2:28" ht="20.25">
      <c r="C64" s="103"/>
      <c r="D64" s="103"/>
      <c r="E64" s="189" t="s">
        <v>257</v>
      </c>
      <c r="F64" s="154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54"/>
      <c r="T64" s="103"/>
      <c r="U64" s="103"/>
      <c r="V64" s="103"/>
      <c r="W64" s="103"/>
      <c r="X64" s="103"/>
      <c r="Y64" s="103"/>
      <c r="Z64" s="103"/>
    </row>
    <row r="65" spans="3:26" ht="20.25">
      <c r="C65" s="103"/>
      <c r="D65" s="103"/>
      <c r="E65" s="190" t="s">
        <v>407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3:26" ht="20.25">
      <c r="C66" s="103"/>
      <c r="D66" s="103"/>
      <c r="E66" s="190" t="s">
        <v>497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3:26" ht="20.25">
      <c r="C67" s="103"/>
      <c r="D67" s="103"/>
      <c r="E67" s="189" t="s">
        <v>408</v>
      </c>
      <c r="F67" s="171"/>
      <c r="G67" s="171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3:26" ht="20.25">
      <c r="C68" s="103"/>
      <c r="D68" s="103"/>
      <c r="E68" s="190" t="s">
        <v>409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E10:L10"/>
    <mergeCell ref="M10:S10"/>
    <mergeCell ref="U10:X10"/>
    <mergeCell ref="Y10:AA1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33" orientation="landscape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09"/>
  <sheetViews>
    <sheetView view="pageBreakPreview" zoomScale="60" zoomScaleNormal="75" workbookViewId="0">
      <selection activeCell="D16" sqref="D16"/>
    </sheetView>
  </sheetViews>
  <sheetFormatPr baseColWidth="10" defaultRowHeight="12.75"/>
  <cols>
    <col min="1" max="1" width="4.5703125" style="13" customWidth="1"/>
    <col min="2" max="2" width="5.140625" style="13" customWidth="1"/>
    <col min="3" max="3" width="28.42578125" style="13" customWidth="1"/>
    <col min="4" max="4" width="20.140625" style="13" customWidth="1"/>
    <col min="5" max="5" width="10.42578125" style="13" customWidth="1"/>
    <col min="6" max="6" width="5.7109375" style="13" customWidth="1"/>
    <col min="7" max="7" width="9" style="13" customWidth="1"/>
    <col min="8" max="8" width="5" style="13" customWidth="1"/>
    <col min="9" max="9" width="8.28515625" style="13" customWidth="1"/>
    <col min="10" max="10" width="4.140625" style="13" customWidth="1"/>
    <col min="11" max="11" width="8.85546875" style="13" customWidth="1"/>
    <col min="12" max="12" width="4.5703125" style="13" customWidth="1"/>
    <col min="13" max="13" width="9.42578125" style="13" customWidth="1"/>
    <col min="14" max="14" width="5.42578125" style="13" customWidth="1"/>
    <col min="15" max="15" width="9" style="13" customWidth="1"/>
    <col min="16" max="16" width="5.42578125" style="13" customWidth="1"/>
    <col min="17" max="17" width="10.42578125" style="13" customWidth="1"/>
    <col min="18" max="18" width="5" style="13" customWidth="1"/>
    <col min="19" max="19" width="10.7109375" style="13" customWidth="1"/>
    <col min="20" max="20" width="5.7109375" style="13" customWidth="1"/>
    <col min="21" max="21" width="9.140625" style="13" customWidth="1"/>
    <col min="22" max="22" width="4.85546875" style="13" customWidth="1"/>
    <col min="23" max="23" width="9.85546875" style="13" customWidth="1"/>
    <col min="24" max="24" width="4.140625" style="13" customWidth="1"/>
    <col min="25" max="25" width="10.28515625" style="13" customWidth="1"/>
    <col min="26" max="26" width="5.42578125" style="13" customWidth="1"/>
    <col min="27" max="27" width="9.85546875" style="13" customWidth="1"/>
    <col min="28" max="28" width="5.140625" style="13" customWidth="1"/>
    <col min="29" max="29" width="9.42578125" style="13" customWidth="1"/>
    <col min="30" max="30" width="5.140625" style="13" customWidth="1"/>
    <col min="31" max="31" width="9.5703125" style="13" customWidth="1"/>
    <col min="32" max="32" width="11.7109375" style="13" customWidth="1"/>
    <col min="33" max="33" width="6.5703125" style="13" customWidth="1"/>
    <col min="34" max="34" width="13.42578125" style="13" customWidth="1"/>
    <col min="35" max="35" width="2.140625" style="13" customWidth="1"/>
    <col min="36" max="36" width="11.42578125" style="13"/>
    <col min="37" max="37" width="7.28515625" style="13" customWidth="1"/>
    <col min="38" max="38" width="8.28515625" style="13" customWidth="1"/>
    <col min="39" max="39" width="6.42578125" style="13" customWidth="1"/>
    <col min="40" max="16384" width="11.42578125" style="13"/>
  </cols>
  <sheetData>
    <row r="1" spans="2:39" ht="18.75">
      <c r="B1" s="14" t="s">
        <v>0</v>
      </c>
      <c r="C1" s="15"/>
      <c r="D1" s="15"/>
      <c r="E1" s="15"/>
      <c r="F1" s="15"/>
      <c r="G1" s="15"/>
      <c r="H1" s="15"/>
      <c r="I1" s="15"/>
      <c r="J1" s="40"/>
      <c r="K1" s="100"/>
    </row>
    <row r="2" spans="2:39" ht="18.7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</row>
    <row r="3" spans="2:39" ht="18.75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00"/>
    </row>
    <row r="4" spans="2:39" ht="18.75">
      <c r="B4" s="16"/>
      <c r="C4" s="16"/>
      <c r="D4" s="16"/>
      <c r="E4" s="16"/>
      <c r="F4" s="16"/>
      <c r="G4" s="16"/>
      <c r="H4" s="16"/>
      <c r="I4" s="16"/>
      <c r="J4" s="16"/>
      <c r="K4" s="100"/>
    </row>
    <row r="5" spans="2:39" ht="18.75">
      <c r="B5" s="16"/>
      <c r="C5" s="16"/>
      <c r="D5" s="14" t="s">
        <v>509</v>
      </c>
      <c r="E5" s="14"/>
      <c r="F5" s="14"/>
      <c r="G5" s="16"/>
      <c r="H5" s="16"/>
      <c r="I5" s="16"/>
      <c r="J5" s="16"/>
      <c r="K5" s="100"/>
      <c r="AG5" s="12"/>
      <c r="AI5" s="127"/>
      <c r="AJ5" s="128"/>
      <c r="AK5" s="129"/>
      <c r="AL5" s="130"/>
    </row>
    <row r="6" spans="2:39" ht="18.75">
      <c r="B6" s="16"/>
      <c r="C6" s="16"/>
      <c r="D6" s="14" t="s">
        <v>477</v>
      </c>
      <c r="E6" s="14"/>
      <c r="F6" s="16"/>
      <c r="G6" s="16"/>
      <c r="H6" s="16"/>
      <c r="I6" s="16"/>
      <c r="J6" s="16"/>
      <c r="K6" s="100"/>
      <c r="AI6" s="127"/>
      <c r="AJ6" s="128"/>
      <c r="AK6" s="129"/>
      <c r="AL6" s="130"/>
    </row>
    <row r="7" spans="2:39" ht="18.75">
      <c r="B7" s="16"/>
      <c r="C7" s="16"/>
      <c r="D7" s="14" t="s">
        <v>107</v>
      </c>
      <c r="E7" s="14"/>
      <c r="F7" s="16"/>
      <c r="G7" s="16"/>
      <c r="H7" s="16"/>
      <c r="I7" s="16"/>
      <c r="J7" s="16"/>
      <c r="K7" s="100"/>
      <c r="AL7" s="130"/>
    </row>
    <row r="8" spans="2:39" ht="19.5" thickBot="1">
      <c r="B8" s="16"/>
      <c r="C8" s="16"/>
      <c r="D8" s="14"/>
      <c r="E8" s="14"/>
      <c r="F8" s="16"/>
      <c r="G8" s="16"/>
      <c r="H8" s="16"/>
      <c r="I8" s="16"/>
      <c r="J8" s="16"/>
      <c r="K8" s="100"/>
      <c r="AL8" s="130"/>
    </row>
    <row r="9" spans="2:39" ht="25.5" customHeight="1" thickBot="1">
      <c r="E9" s="680" t="s">
        <v>41</v>
      </c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2"/>
      <c r="Q9" s="680" t="s">
        <v>44</v>
      </c>
      <c r="R9" s="681"/>
      <c r="S9" s="681"/>
      <c r="T9" s="682"/>
      <c r="U9" s="680" t="s">
        <v>45</v>
      </c>
      <c r="V9" s="681"/>
      <c r="W9" s="681"/>
      <c r="X9" s="681"/>
      <c r="Y9" s="681"/>
      <c r="Z9" s="681"/>
      <c r="AA9" s="681"/>
      <c r="AB9" s="681"/>
      <c r="AC9" s="681"/>
      <c r="AD9" s="682"/>
      <c r="AE9" s="680" t="s">
        <v>36</v>
      </c>
      <c r="AF9" s="681"/>
      <c r="AG9" s="682"/>
    </row>
    <row r="10" spans="2:39" ht="273.75" customHeight="1" thickBot="1">
      <c r="B10" s="18" t="s">
        <v>4</v>
      </c>
      <c r="C10" s="19" t="s">
        <v>162</v>
      </c>
      <c r="D10" s="74" t="s">
        <v>163</v>
      </c>
      <c r="E10" s="312" t="s">
        <v>57</v>
      </c>
      <c r="F10" s="313" t="s">
        <v>63</v>
      </c>
      <c r="G10" s="313" t="s">
        <v>64</v>
      </c>
      <c r="H10" s="313" t="s">
        <v>63</v>
      </c>
      <c r="I10" s="313" t="s">
        <v>65</v>
      </c>
      <c r="J10" s="313" t="s">
        <v>7</v>
      </c>
      <c r="K10" s="314" t="s">
        <v>66</v>
      </c>
      <c r="L10" s="313" t="s">
        <v>7</v>
      </c>
      <c r="M10" s="314" t="s">
        <v>60</v>
      </c>
      <c r="N10" s="315" t="s">
        <v>30</v>
      </c>
      <c r="O10" s="316" t="s">
        <v>31</v>
      </c>
      <c r="P10" s="317" t="s">
        <v>91</v>
      </c>
      <c r="Q10" s="312" t="s">
        <v>67</v>
      </c>
      <c r="R10" s="318" t="s">
        <v>100</v>
      </c>
      <c r="S10" s="319" t="s">
        <v>35</v>
      </c>
      <c r="T10" s="320" t="s">
        <v>92</v>
      </c>
      <c r="U10" s="312" t="s">
        <v>68</v>
      </c>
      <c r="V10" s="313" t="s">
        <v>100</v>
      </c>
      <c r="W10" s="313" t="s">
        <v>28</v>
      </c>
      <c r="X10" s="313" t="s">
        <v>100</v>
      </c>
      <c r="Y10" s="314" t="s">
        <v>113</v>
      </c>
      <c r="Z10" s="313" t="s">
        <v>100</v>
      </c>
      <c r="AA10" s="314" t="s">
        <v>71</v>
      </c>
      <c r="AB10" s="318" t="s">
        <v>100</v>
      </c>
      <c r="AC10" s="319" t="s">
        <v>34</v>
      </c>
      <c r="AD10" s="320" t="s">
        <v>93</v>
      </c>
      <c r="AE10" s="321" t="s">
        <v>5</v>
      </c>
      <c r="AF10" s="322" t="s">
        <v>90</v>
      </c>
      <c r="AG10" s="322" t="s">
        <v>6</v>
      </c>
      <c r="AH10" s="131"/>
      <c r="AJ10" s="132"/>
      <c r="AK10" s="132"/>
      <c r="AL10" s="132"/>
      <c r="AM10" s="132"/>
    </row>
    <row r="11" spans="2:39" ht="21">
      <c r="B11" s="21">
        <v>1</v>
      </c>
      <c r="C11" s="489" t="s">
        <v>467</v>
      </c>
      <c r="D11" s="326" t="s">
        <v>13</v>
      </c>
      <c r="E11" s="23">
        <v>46.5</v>
      </c>
      <c r="F11" s="24">
        <v>5</v>
      </c>
      <c r="G11" s="25">
        <v>48.5</v>
      </c>
      <c r="H11" s="24">
        <v>5</v>
      </c>
      <c r="I11" s="25">
        <v>11.5</v>
      </c>
      <c r="J11" s="24">
        <v>3</v>
      </c>
      <c r="K11" s="227">
        <v>17.22</v>
      </c>
      <c r="L11" s="228">
        <v>0</v>
      </c>
      <c r="M11" s="25">
        <v>28.66</v>
      </c>
      <c r="N11" s="66">
        <v>4</v>
      </c>
      <c r="O11" s="27">
        <f xml:space="preserve"> ((E11+G11+I11+K11+M11)/11)*3</f>
        <v>41.558181818181815</v>
      </c>
      <c r="P11" s="66">
        <v>20</v>
      </c>
      <c r="Q11" s="229">
        <v>8.3333333333333339</v>
      </c>
      <c r="R11" s="347">
        <v>0</v>
      </c>
      <c r="S11" s="348">
        <f>Q11</f>
        <v>8.3333333333333339</v>
      </c>
      <c r="T11" s="207">
        <f>R11</f>
        <v>0</v>
      </c>
      <c r="U11" s="27">
        <v>17</v>
      </c>
      <c r="V11" s="24">
        <v>2</v>
      </c>
      <c r="W11" s="145">
        <v>20</v>
      </c>
      <c r="X11" s="24">
        <v>2</v>
      </c>
      <c r="Y11" s="25">
        <v>12</v>
      </c>
      <c r="Z11" s="24">
        <v>2</v>
      </c>
      <c r="AA11" s="25">
        <v>19.5</v>
      </c>
      <c r="AB11" s="66">
        <v>2</v>
      </c>
      <c r="AC11" s="27">
        <f xml:space="preserve"> ((AA11+W11+U11+Y11)/4)*2</f>
        <v>34.25</v>
      </c>
      <c r="AD11" s="66">
        <f>V11+X11+Z11+AB11</f>
        <v>8</v>
      </c>
      <c r="AE11" s="354">
        <f xml:space="preserve"> O11+S11+AC11</f>
        <v>84.141515151515151</v>
      </c>
      <c r="AF11" s="358">
        <f>SUM(AE11/6)</f>
        <v>14.023585858585859</v>
      </c>
      <c r="AG11" s="363">
        <v>30</v>
      </c>
      <c r="AH11" s="28" t="s">
        <v>164</v>
      </c>
      <c r="AI11" s="133"/>
      <c r="AJ11" s="132"/>
      <c r="AK11" s="132"/>
      <c r="AL11" s="132"/>
      <c r="AM11" s="132"/>
    </row>
    <row r="12" spans="2:39" ht="21">
      <c r="B12" s="4">
        <v>2</v>
      </c>
      <c r="C12" s="490" t="s">
        <v>475</v>
      </c>
      <c r="D12" s="327" t="s">
        <v>476</v>
      </c>
      <c r="E12" s="6">
        <v>42.12</v>
      </c>
      <c r="F12" s="7">
        <v>5</v>
      </c>
      <c r="G12" s="8">
        <v>45.16</v>
      </c>
      <c r="H12" s="7">
        <v>5</v>
      </c>
      <c r="I12" s="220">
        <v>6.5</v>
      </c>
      <c r="J12" s="217">
        <v>0</v>
      </c>
      <c r="K12" s="8">
        <v>26.666666666666668</v>
      </c>
      <c r="L12" s="7">
        <v>3</v>
      </c>
      <c r="M12" s="8">
        <v>26.66</v>
      </c>
      <c r="N12" s="68">
        <v>4</v>
      </c>
      <c r="O12" s="10">
        <f t="shared" ref="O12:O57" si="0" xml:space="preserve"> ((E12+G12+I12+K12+M12)/11)*3</f>
        <v>40.120000000000005</v>
      </c>
      <c r="P12" s="68">
        <v>20</v>
      </c>
      <c r="Q12" s="10">
        <v>10</v>
      </c>
      <c r="R12" s="68">
        <v>2</v>
      </c>
      <c r="S12" s="10">
        <f t="shared" ref="S12:T24" si="1">Q12</f>
        <v>10</v>
      </c>
      <c r="T12" s="68">
        <f t="shared" si="1"/>
        <v>2</v>
      </c>
      <c r="U12" s="10">
        <v>16</v>
      </c>
      <c r="V12" s="7">
        <v>2</v>
      </c>
      <c r="W12" s="134">
        <v>18.5</v>
      </c>
      <c r="X12" s="7">
        <v>2</v>
      </c>
      <c r="Y12" s="8">
        <v>17.75</v>
      </c>
      <c r="Z12" s="7">
        <v>2</v>
      </c>
      <c r="AA12" s="8">
        <v>15.75</v>
      </c>
      <c r="AB12" s="68">
        <v>2</v>
      </c>
      <c r="AC12" s="10">
        <f t="shared" ref="AC12:AC57" si="2" xml:space="preserve"> ((AA12+W12+U12+Y12)/4)*2</f>
        <v>34</v>
      </c>
      <c r="AD12" s="68">
        <f t="shared" ref="AD12:AD24" si="3">V12+X12+Z12+AB12</f>
        <v>8</v>
      </c>
      <c r="AE12" s="355">
        <f t="shared" ref="AE12:AE57" si="4" xml:space="preserve"> O12+S12+AC12</f>
        <v>84.12</v>
      </c>
      <c r="AF12" s="359">
        <f t="shared" ref="AF12:AF57" si="5">SUM(AE12/6)</f>
        <v>14.020000000000001</v>
      </c>
      <c r="AG12" s="364">
        <f>P12+R12+AD12</f>
        <v>30</v>
      </c>
      <c r="AH12" s="11" t="s">
        <v>164</v>
      </c>
      <c r="AI12" s="133"/>
      <c r="AJ12" s="132"/>
      <c r="AK12" s="132"/>
      <c r="AL12" s="132"/>
      <c r="AM12" s="132"/>
    </row>
    <row r="13" spans="2:39" ht="21">
      <c r="B13" s="4">
        <v>3</v>
      </c>
      <c r="C13" s="490" t="s">
        <v>465</v>
      </c>
      <c r="D13" s="327" t="s">
        <v>131</v>
      </c>
      <c r="E13" s="6">
        <v>35.869999999999997</v>
      </c>
      <c r="F13" s="7">
        <v>5</v>
      </c>
      <c r="G13" s="8">
        <v>50.66</v>
      </c>
      <c r="H13" s="7">
        <v>5</v>
      </c>
      <c r="I13" s="8">
        <v>12.625</v>
      </c>
      <c r="J13" s="7">
        <v>3</v>
      </c>
      <c r="K13" s="8">
        <v>28.553333333333331</v>
      </c>
      <c r="L13" s="7">
        <v>3</v>
      </c>
      <c r="M13" s="8">
        <v>30.32</v>
      </c>
      <c r="N13" s="68">
        <v>4</v>
      </c>
      <c r="O13" s="10">
        <f t="shared" si="0"/>
        <v>43.098636363636366</v>
      </c>
      <c r="P13" s="68">
        <f>N13+L13+J13+H13+F13</f>
        <v>20</v>
      </c>
      <c r="Q13" s="224">
        <v>7.666666666666667</v>
      </c>
      <c r="R13" s="275">
        <v>0</v>
      </c>
      <c r="S13" s="65">
        <f t="shared" si="1"/>
        <v>7.666666666666667</v>
      </c>
      <c r="T13" s="70">
        <f t="shared" si="1"/>
        <v>0</v>
      </c>
      <c r="U13" s="10">
        <v>16.5</v>
      </c>
      <c r="V13" s="7">
        <v>2</v>
      </c>
      <c r="W13" s="134">
        <v>20</v>
      </c>
      <c r="X13" s="7">
        <v>2</v>
      </c>
      <c r="Y13" s="8">
        <v>11.5</v>
      </c>
      <c r="Z13" s="7">
        <v>2</v>
      </c>
      <c r="AA13" s="8">
        <v>16.25</v>
      </c>
      <c r="AB13" s="68">
        <v>2</v>
      </c>
      <c r="AC13" s="10">
        <f t="shared" si="2"/>
        <v>32.125</v>
      </c>
      <c r="AD13" s="68">
        <f t="shared" si="3"/>
        <v>8</v>
      </c>
      <c r="AE13" s="355">
        <f t="shared" si="4"/>
        <v>82.890303030303031</v>
      </c>
      <c r="AF13" s="360">
        <f t="shared" si="5"/>
        <v>13.815050505050506</v>
      </c>
      <c r="AG13" s="364">
        <v>30</v>
      </c>
      <c r="AH13" s="11" t="s">
        <v>164</v>
      </c>
      <c r="AI13" s="133"/>
      <c r="AJ13" s="132"/>
      <c r="AK13" s="132"/>
      <c r="AL13" s="132"/>
      <c r="AM13" s="132"/>
    </row>
    <row r="14" spans="2:39" ht="21">
      <c r="B14" s="4">
        <v>4</v>
      </c>
      <c r="C14" s="490" t="s">
        <v>421</v>
      </c>
      <c r="D14" s="327" t="s">
        <v>422</v>
      </c>
      <c r="E14" s="6">
        <v>48.36999999999999</v>
      </c>
      <c r="F14" s="7">
        <v>5</v>
      </c>
      <c r="G14" s="8">
        <v>34.33</v>
      </c>
      <c r="H14" s="7">
        <v>5</v>
      </c>
      <c r="I14" s="8">
        <v>11.25</v>
      </c>
      <c r="J14" s="7">
        <v>3</v>
      </c>
      <c r="K14" s="8">
        <v>24.439999999999998</v>
      </c>
      <c r="L14" s="7">
        <v>3</v>
      </c>
      <c r="M14" s="8">
        <v>30.16</v>
      </c>
      <c r="N14" s="68">
        <v>4</v>
      </c>
      <c r="O14" s="10">
        <f t="shared" si="0"/>
        <v>40.513636363636358</v>
      </c>
      <c r="P14" s="68">
        <f>N14+L14+J14+H14+F14</f>
        <v>20</v>
      </c>
      <c r="Q14" s="10">
        <v>11</v>
      </c>
      <c r="R14" s="68">
        <v>2</v>
      </c>
      <c r="S14" s="10">
        <f t="shared" si="1"/>
        <v>11</v>
      </c>
      <c r="T14" s="68">
        <f t="shared" si="1"/>
        <v>2</v>
      </c>
      <c r="U14" s="10">
        <v>15</v>
      </c>
      <c r="V14" s="7">
        <v>2</v>
      </c>
      <c r="W14" s="134">
        <v>16.5</v>
      </c>
      <c r="X14" s="7">
        <v>2</v>
      </c>
      <c r="Y14" s="8">
        <v>17.5</v>
      </c>
      <c r="Z14" s="7">
        <v>2</v>
      </c>
      <c r="AA14" s="8">
        <v>13.75</v>
      </c>
      <c r="AB14" s="68">
        <v>2</v>
      </c>
      <c r="AC14" s="10">
        <f t="shared" si="2"/>
        <v>31.375</v>
      </c>
      <c r="AD14" s="68">
        <f t="shared" si="3"/>
        <v>8</v>
      </c>
      <c r="AE14" s="355">
        <f t="shared" si="4"/>
        <v>82.888636363636351</v>
      </c>
      <c r="AF14" s="360">
        <f t="shared" si="5"/>
        <v>13.814772727272725</v>
      </c>
      <c r="AG14" s="364">
        <f>P14+R14+AD14</f>
        <v>30</v>
      </c>
      <c r="AH14" s="11" t="s">
        <v>164</v>
      </c>
      <c r="AI14" s="133"/>
      <c r="AJ14" s="132"/>
      <c r="AK14" s="132"/>
      <c r="AL14" s="132"/>
      <c r="AM14" s="132"/>
    </row>
    <row r="15" spans="2:39" ht="21">
      <c r="B15" s="4">
        <v>5</v>
      </c>
      <c r="C15" s="490" t="s">
        <v>450</v>
      </c>
      <c r="D15" s="327" t="s">
        <v>146</v>
      </c>
      <c r="E15" s="6">
        <v>43.56</v>
      </c>
      <c r="F15" s="7">
        <v>5</v>
      </c>
      <c r="G15" s="8">
        <v>40.25</v>
      </c>
      <c r="H15" s="7">
        <v>5</v>
      </c>
      <c r="I15" s="8">
        <v>10.25</v>
      </c>
      <c r="J15" s="7">
        <v>3</v>
      </c>
      <c r="K15" s="8">
        <v>26.439999999999998</v>
      </c>
      <c r="L15" s="7">
        <v>3</v>
      </c>
      <c r="M15" s="8">
        <v>25.32</v>
      </c>
      <c r="N15" s="68">
        <v>4</v>
      </c>
      <c r="O15" s="10">
        <f t="shared" si="0"/>
        <v>39.769090909090906</v>
      </c>
      <c r="P15" s="68">
        <v>20</v>
      </c>
      <c r="Q15" s="10">
        <v>11</v>
      </c>
      <c r="R15" s="68">
        <v>2</v>
      </c>
      <c r="S15" s="10">
        <f t="shared" si="1"/>
        <v>11</v>
      </c>
      <c r="T15" s="68">
        <f t="shared" si="1"/>
        <v>2</v>
      </c>
      <c r="U15" s="10">
        <v>14.5</v>
      </c>
      <c r="V15" s="7">
        <v>2</v>
      </c>
      <c r="W15" s="134">
        <v>19.5</v>
      </c>
      <c r="X15" s="7">
        <v>2</v>
      </c>
      <c r="Y15" s="8">
        <v>15.75</v>
      </c>
      <c r="Z15" s="7">
        <v>2</v>
      </c>
      <c r="AA15" s="8">
        <v>14</v>
      </c>
      <c r="AB15" s="68">
        <v>2</v>
      </c>
      <c r="AC15" s="10">
        <f t="shared" si="2"/>
        <v>31.875</v>
      </c>
      <c r="AD15" s="68">
        <f t="shared" si="3"/>
        <v>8</v>
      </c>
      <c r="AE15" s="355">
        <f t="shared" si="4"/>
        <v>82.644090909090906</v>
      </c>
      <c r="AF15" s="360">
        <f t="shared" si="5"/>
        <v>13.774015151515151</v>
      </c>
      <c r="AG15" s="364">
        <f>P15+R15+AD15</f>
        <v>30</v>
      </c>
      <c r="AH15" s="11" t="s">
        <v>164</v>
      </c>
      <c r="AI15" s="133"/>
      <c r="AJ15" s="132"/>
      <c r="AK15" s="132"/>
      <c r="AL15" s="132"/>
      <c r="AM15" s="132"/>
    </row>
    <row r="16" spans="2:39" ht="21">
      <c r="B16" s="4">
        <v>6</v>
      </c>
      <c r="C16" s="490" t="s">
        <v>442</v>
      </c>
      <c r="D16" s="327" t="s">
        <v>13</v>
      </c>
      <c r="E16" s="6">
        <v>44.37</v>
      </c>
      <c r="F16" s="7">
        <v>5</v>
      </c>
      <c r="G16" s="8">
        <v>42.83</v>
      </c>
      <c r="H16" s="7">
        <v>5</v>
      </c>
      <c r="I16" s="8">
        <v>10.125</v>
      </c>
      <c r="J16" s="7">
        <v>3</v>
      </c>
      <c r="K16" s="8">
        <v>24.666666666666668</v>
      </c>
      <c r="L16" s="7">
        <v>3</v>
      </c>
      <c r="M16" s="8">
        <v>26.32</v>
      </c>
      <c r="N16" s="68">
        <v>4</v>
      </c>
      <c r="O16" s="10">
        <f t="shared" si="0"/>
        <v>40.448636363636361</v>
      </c>
      <c r="P16" s="68">
        <v>20</v>
      </c>
      <c r="Q16" s="224">
        <v>8.3333333333333339</v>
      </c>
      <c r="R16" s="275">
        <v>0</v>
      </c>
      <c r="S16" s="65">
        <f t="shared" si="1"/>
        <v>8.3333333333333339</v>
      </c>
      <c r="T16" s="70">
        <f t="shared" si="1"/>
        <v>0</v>
      </c>
      <c r="U16" s="10">
        <v>16</v>
      </c>
      <c r="V16" s="7">
        <v>2</v>
      </c>
      <c r="W16" s="134">
        <v>17.5</v>
      </c>
      <c r="X16" s="7">
        <v>2</v>
      </c>
      <c r="Y16" s="8">
        <v>17.5</v>
      </c>
      <c r="Z16" s="7">
        <v>2</v>
      </c>
      <c r="AA16" s="8">
        <v>15.75</v>
      </c>
      <c r="AB16" s="68">
        <v>2</v>
      </c>
      <c r="AC16" s="10">
        <f t="shared" si="2"/>
        <v>33.375</v>
      </c>
      <c r="AD16" s="68">
        <f t="shared" si="3"/>
        <v>8</v>
      </c>
      <c r="AE16" s="355">
        <f t="shared" si="4"/>
        <v>82.156969696969696</v>
      </c>
      <c r="AF16" s="360">
        <f t="shared" si="5"/>
        <v>13.692828282828282</v>
      </c>
      <c r="AG16" s="364">
        <v>30</v>
      </c>
      <c r="AH16" s="11" t="s">
        <v>164</v>
      </c>
      <c r="AI16" s="133"/>
      <c r="AJ16" s="132"/>
      <c r="AK16" s="132"/>
      <c r="AL16" s="132"/>
      <c r="AM16" s="132"/>
    </row>
    <row r="17" spans="1:39" ht="21">
      <c r="B17" s="4">
        <v>7</v>
      </c>
      <c r="C17" s="490" t="s">
        <v>466</v>
      </c>
      <c r="D17" s="327" t="s">
        <v>201</v>
      </c>
      <c r="E17" s="6">
        <v>47.5</v>
      </c>
      <c r="F17" s="7">
        <v>5</v>
      </c>
      <c r="G17" s="8">
        <v>36.159999999999997</v>
      </c>
      <c r="H17" s="7">
        <v>5</v>
      </c>
      <c r="I17" s="8">
        <v>12.625</v>
      </c>
      <c r="J17" s="7">
        <v>3</v>
      </c>
      <c r="K17" s="8">
        <v>30.333333333333332</v>
      </c>
      <c r="L17" s="7">
        <v>3</v>
      </c>
      <c r="M17" s="8">
        <v>31</v>
      </c>
      <c r="N17" s="68">
        <v>4</v>
      </c>
      <c r="O17" s="10">
        <f t="shared" si="0"/>
        <v>42.986818181818187</v>
      </c>
      <c r="P17" s="68">
        <f>N17+L17+J17+H17+F17</f>
        <v>20</v>
      </c>
      <c r="Q17" s="224">
        <v>7</v>
      </c>
      <c r="R17" s="275">
        <v>0</v>
      </c>
      <c r="S17" s="65">
        <f t="shared" si="1"/>
        <v>7</v>
      </c>
      <c r="T17" s="70">
        <f t="shared" si="1"/>
        <v>0</v>
      </c>
      <c r="U17" s="10">
        <v>13.5</v>
      </c>
      <c r="V17" s="7">
        <v>2</v>
      </c>
      <c r="W17" s="134">
        <v>18.5</v>
      </c>
      <c r="X17" s="7">
        <v>2</v>
      </c>
      <c r="Y17" s="8">
        <v>14.66</v>
      </c>
      <c r="Z17" s="7">
        <v>2</v>
      </c>
      <c r="AA17" s="8">
        <v>17</v>
      </c>
      <c r="AB17" s="68">
        <v>2</v>
      </c>
      <c r="AC17" s="10">
        <f t="shared" si="2"/>
        <v>31.83</v>
      </c>
      <c r="AD17" s="68">
        <f t="shared" si="3"/>
        <v>8</v>
      </c>
      <c r="AE17" s="355">
        <f t="shared" si="4"/>
        <v>81.816818181818178</v>
      </c>
      <c r="AF17" s="360">
        <f t="shared" si="5"/>
        <v>13.636136363636362</v>
      </c>
      <c r="AG17" s="364">
        <v>30</v>
      </c>
      <c r="AH17" s="11" t="s">
        <v>164</v>
      </c>
      <c r="AI17" s="133"/>
      <c r="AJ17" s="132"/>
      <c r="AK17" s="132"/>
      <c r="AL17" s="132"/>
      <c r="AM17" s="132"/>
    </row>
    <row r="18" spans="1:39" ht="21">
      <c r="B18" s="4">
        <v>8</v>
      </c>
      <c r="C18" s="490" t="s">
        <v>445</v>
      </c>
      <c r="D18" s="327" t="s">
        <v>446</v>
      </c>
      <c r="E18" s="6">
        <v>42.25</v>
      </c>
      <c r="F18" s="7">
        <v>5</v>
      </c>
      <c r="G18" s="8">
        <v>43</v>
      </c>
      <c r="H18" s="7">
        <v>5</v>
      </c>
      <c r="I18" s="8">
        <v>10</v>
      </c>
      <c r="J18" s="7">
        <v>3</v>
      </c>
      <c r="K18" s="8">
        <v>28.77333333333333</v>
      </c>
      <c r="L18" s="7">
        <v>3</v>
      </c>
      <c r="M18" s="8">
        <v>30.12</v>
      </c>
      <c r="N18" s="68">
        <v>4</v>
      </c>
      <c r="O18" s="10">
        <f t="shared" si="0"/>
        <v>42.039090909090902</v>
      </c>
      <c r="P18" s="68">
        <f>N18+L18+J18+H18+F18</f>
        <v>20</v>
      </c>
      <c r="Q18" s="224">
        <v>8</v>
      </c>
      <c r="R18" s="275">
        <v>0</v>
      </c>
      <c r="S18" s="65">
        <f t="shared" si="1"/>
        <v>8</v>
      </c>
      <c r="T18" s="70">
        <f t="shared" si="1"/>
        <v>0</v>
      </c>
      <c r="U18" s="10">
        <v>14.5</v>
      </c>
      <c r="V18" s="7">
        <v>2</v>
      </c>
      <c r="W18" s="134">
        <v>20</v>
      </c>
      <c r="X18" s="7">
        <v>2</v>
      </c>
      <c r="Y18" s="8">
        <v>11.66</v>
      </c>
      <c r="Z18" s="7">
        <v>2</v>
      </c>
      <c r="AA18" s="8">
        <v>16.5</v>
      </c>
      <c r="AB18" s="68">
        <v>2</v>
      </c>
      <c r="AC18" s="10">
        <f t="shared" si="2"/>
        <v>31.33</v>
      </c>
      <c r="AD18" s="68">
        <f t="shared" si="3"/>
        <v>8</v>
      </c>
      <c r="AE18" s="355">
        <f t="shared" si="4"/>
        <v>81.3690909090909</v>
      </c>
      <c r="AF18" s="360">
        <f t="shared" si="5"/>
        <v>13.561515151515151</v>
      </c>
      <c r="AG18" s="364">
        <v>30</v>
      </c>
      <c r="AH18" s="11" t="s">
        <v>164</v>
      </c>
      <c r="AI18" s="133"/>
      <c r="AJ18" s="132"/>
      <c r="AK18" s="132"/>
      <c r="AL18" s="132"/>
      <c r="AM18" s="132"/>
    </row>
    <row r="19" spans="1:39" ht="21">
      <c r="B19" s="4">
        <v>9</v>
      </c>
      <c r="C19" s="490" t="s">
        <v>189</v>
      </c>
      <c r="D19" s="327" t="s">
        <v>10</v>
      </c>
      <c r="E19" s="6">
        <v>43.56</v>
      </c>
      <c r="F19" s="7">
        <v>5</v>
      </c>
      <c r="G19" s="8">
        <v>32.5</v>
      </c>
      <c r="H19" s="7">
        <v>5</v>
      </c>
      <c r="I19" s="8">
        <v>13.875</v>
      </c>
      <c r="J19" s="7">
        <v>3</v>
      </c>
      <c r="K19" s="220">
        <v>17.773333333333333</v>
      </c>
      <c r="L19" s="217">
        <v>0</v>
      </c>
      <c r="M19" s="8">
        <v>33.159999999999997</v>
      </c>
      <c r="N19" s="68">
        <v>4</v>
      </c>
      <c r="O19" s="10">
        <f t="shared" si="0"/>
        <v>38.418636363636367</v>
      </c>
      <c r="P19" s="68">
        <v>20</v>
      </c>
      <c r="Q19" s="10">
        <v>11</v>
      </c>
      <c r="R19" s="68">
        <v>2</v>
      </c>
      <c r="S19" s="10">
        <f t="shared" si="1"/>
        <v>11</v>
      </c>
      <c r="T19" s="68">
        <f t="shared" si="1"/>
        <v>2</v>
      </c>
      <c r="U19" s="10">
        <v>16.5</v>
      </c>
      <c r="V19" s="7">
        <v>2</v>
      </c>
      <c r="W19" s="134">
        <v>13.5</v>
      </c>
      <c r="X19" s="7">
        <v>2</v>
      </c>
      <c r="Y19" s="8">
        <v>15.75</v>
      </c>
      <c r="Z19" s="7">
        <v>2</v>
      </c>
      <c r="AA19" s="8">
        <v>17.5</v>
      </c>
      <c r="AB19" s="68">
        <v>2</v>
      </c>
      <c r="AC19" s="10">
        <f t="shared" si="2"/>
        <v>31.625</v>
      </c>
      <c r="AD19" s="68">
        <f t="shared" si="3"/>
        <v>8</v>
      </c>
      <c r="AE19" s="355">
        <f t="shared" si="4"/>
        <v>81.043636363636367</v>
      </c>
      <c r="AF19" s="360">
        <f t="shared" si="5"/>
        <v>13.507272727272728</v>
      </c>
      <c r="AG19" s="364">
        <v>30</v>
      </c>
      <c r="AH19" s="11" t="s">
        <v>164</v>
      </c>
      <c r="AI19" s="133"/>
      <c r="AJ19" s="132"/>
      <c r="AK19" s="132"/>
      <c r="AL19" s="132"/>
      <c r="AM19" s="132"/>
    </row>
    <row r="20" spans="1:39" ht="21">
      <c r="B20" s="4">
        <v>10</v>
      </c>
      <c r="C20" s="490" t="s">
        <v>428</v>
      </c>
      <c r="D20" s="327" t="s">
        <v>9</v>
      </c>
      <c r="E20" s="6">
        <v>51.12</v>
      </c>
      <c r="F20" s="7">
        <v>5</v>
      </c>
      <c r="G20" s="220">
        <v>27.33</v>
      </c>
      <c r="H20" s="217">
        <v>0</v>
      </c>
      <c r="I20" s="8">
        <v>13.625</v>
      </c>
      <c r="J20" s="7">
        <v>3</v>
      </c>
      <c r="K20" s="8">
        <v>27.666666666666668</v>
      </c>
      <c r="L20" s="7">
        <v>3</v>
      </c>
      <c r="M20" s="8">
        <v>29.72</v>
      </c>
      <c r="N20" s="68">
        <v>4</v>
      </c>
      <c r="O20" s="10">
        <f t="shared" si="0"/>
        <v>40.762272727272723</v>
      </c>
      <c r="P20" s="68">
        <v>20</v>
      </c>
      <c r="Q20" s="224">
        <v>9.6666666666666661</v>
      </c>
      <c r="R20" s="275">
        <v>0</v>
      </c>
      <c r="S20" s="65">
        <f t="shared" si="1"/>
        <v>9.6666666666666661</v>
      </c>
      <c r="T20" s="70">
        <f t="shared" si="1"/>
        <v>0</v>
      </c>
      <c r="U20" s="10">
        <v>14.5</v>
      </c>
      <c r="V20" s="7">
        <v>2</v>
      </c>
      <c r="W20" s="134">
        <v>11</v>
      </c>
      <c r="X20" s="7">
        <v>2</v>
      </c>
      <c r="Y20" s="8">
        <v>18.25</v>
      </c>
      <c r="Z20" s="7">
        <v>2</v>
      </c>
      <c r="AA20" s="8">
        <v>13.75</v>
      </c>
      <c r="AB20" s="68">
        <v>2</v>
      </c>
      <c r="AC20" s="10">
        <f t="shared" si="2"/>
        <v>28.75</v>
      </c>
      <c r="AD20" s="68">
        <f t="shared" si="3"/>
        <v>8</v>
      </c>
      <c r="AE20" s="355">
        <f t="shared" si="4"/>
        <v>79.178939393939388</v>
      </c>
      <c r="AF20" s="360">
        <f t="shared" si="5"/>
        <v>13.196489898989897</v>
      </c>
      <c r="AG20" s="364">
        <v>30</v>
      </c>
      <c r="AH20" s="11" t="s">
        <v>164</v>
      </c>
      <c r="AI20" s="133"/>
      <c r="AJ20" s="132"/>
      <c r="AK20" s="132"/>
      <c r="AL20" s="132"/>
      <c r="AM20" s="132"/>
    </row>
    <row r="21" spans="1:39" ht="21">
      <c r="B21" s="4">
        <v>11</v>
      </c>
      <c r="C21" s="490" t="s">
        <v>427</v>
      </c>
      <c r="D21" s="327" t="s">
        <v>24</v>
      </c>
      <c r="E21" s="6">
        <v>34</v>
      </c>
      <c r="F21" s="7">
        <v>5</v>
      </c>
      <c r="G21" s="8">
        <v>40.5</v>
      </c>
      <c r="H21" s="7">
        <v>5</v>
      </c>
      <c r="I21" s="220">
        <v>8.625</v>
      </c>
      <c r="J21" s="217">
        <v>0</v>
      </c>
      <c r="K21" s="8">
        <v>28.22</v>
      </c>
      <c r="L21" s="7">
        <v>3</v>
      </c>
      <c r="M21" s="220">
        <v>17.899999999999999</v>
      </c>
      <c r="N21" s="275">
        <v>0</v>
      </c>
      <c r="O21" s="10">
        <f t="shared" si="0"/>
        <v>35.248636363636365</v>
      </c>
      <c r="P21" s="68">
        <v>20</v>
      </c>
      <c r="Q21" s="10">
        <v>14.333333333333334</v>
      </c>
      <c r="R21" s="68">
        <v>2</v>
      </c>
      <c r="S21" s="10">
        <f t="shared" si="1"/>
        <v>14.333333333333334</v>
      </c>
      <c r="T21" s="68">
        <f t="shared" si="1"/>
        <v>2</v>
      </c>
      <c r="U21" s="10">
        <v>13</v>
      </c>
      <c r="V21" s="7">
        <v>2</v>
      </c>
      <c r="W21" s="134">
        <v>13.5</v>
      </c>
      <c r="X21" s="7">
        <v>2</v>
      </c>
      <c r="Y21" s="8">
        <v>16.75</v>
      </c>
      <c r="Z21" s="7">
        <v>2</v>
      </c>
      <c r="AA21" s="8">
        <v>15.5</v>
      </c>
      <c r="AB21" s="68">
        <v>2</v>
      </c>
      <c r="AC21" s="10">
        <f t="shared" si="2"/>
        <v>29.375</v>
      </c>
      <c r="AD21" s="68">
        <f t="shared" si="3"/>
        <v>8</v>
      </c>
      <c r="AE21" s="355">
        <f t="shared" si="4"/>
        <v>78.956969696969708</v>
      </c>
      <c r="AF21" s="360">
        <f t="shared" si="5"/>
        <v>13.159494949494951</v>
      </c>
      <c r="AG21" s="364">
        <v>30</v>
      </c>
      <c r="AH21" s="11" t="s">
        <v>164</v>
      </c>
      <c r="AI21" s="133"/>
      <c r="AJ21" s="132"/>
      <c r="AK21" s="132"/>
      <c r="AL21" s="132"/>
      <c r="AM21" s="132"/>
    </row>
    <row r="22" spans="1:39" ht="21">
      <c r="B22" s="4">
        <v>12</v>
      </c>
      <c r="C22" s="490" t="s">
        <v>432</v>
      </c>
      <c r="D22" s="327" t="s">
        <v>433</v>
      </c>
      <c r="E22" s="6">
        <v>44.31</v>
      </c>
      <c r="F22" s="7">
        <v>5</v>
      </c>
      <c r="G22" s="8">
        <v>37.33</v>
      </c>
      <c r="H22" s="7">
        <v>5</v>
      </c>
      <c r="I22" s="8">
        <v>13.375</v>
      </c>
      <c r="J22" s="7">
        <v>3</v>
      </c>
      <c r="K22" s="8">
        <v>26.106666666666666</v>
      </c>
      <c r="L22" s="7">
        <v>3</v>
      </c>
      <c r="M22" s="8">
        <v>25.06</v>
      </c>
      <c r="N22" s="68">
        <v>4</v>
      </c>
      <c r="O22" s="10">
        <f t="shared" si="0"/>
        <v>39.867727272727272</v>
      </c>
      <c r="P22" s="68">
        <v>20</v>
      </c>
      <c r="Q22" s="224">
        <v>8</v>
      </c>
      <c r="R22" s="275">
        <v>0</v>
      </c>
      <c r="S22" s="65">
        <f t="shared" si="1"/>
        <v>8</v>
      </c>
      <c r="T22" s="70">
        <f t="shared" si="1"/>
        <v>0</v>
      </c>
      <c r="U22" s="10">
        <v>12.5</v>
      </c>
      <c r="V22" s="7">
        <v>2</v>
      </c>
      <c r="W22" s="134">
        <v>18.5</v>
      </c>
      <c r="X22" s="7">
        <v>2</v>
      </c>
      <c r="Y22" s="8">
        <v>12.83</v>
      </c>
      <c r="Z22" s="7">
        <v>2</v>
      </c>
      <c r="AA22" s="8">
        <v>14.25</v>
      </c>
      <c r="AB22" s="68">
        <v>2</v>
      </c>
      <c r="AC22" s="10">
        <f t="shared" si="2"/>
        <v>29.04</v>
      </c>
      <c r="AD22" s="68">
        <f t="shared" si="3"/>
        <v>8</v>
      </c>
      <c r="AE22" s="355">
        <f t="shared" si="4"/>
        <v>76.907727272727271</v>
      </c>
      <c r="AF22" s="360">
        <f t="shared" si="5"/>
        <v>12.817954545454546</v>
      </c>
      <c r="AG22" s="364">
        <v>30</v>
      </c>
      <c r="AH22" s="11" t="s">
        <v>164</v>
      </c>
      <c r="AI22" s="133"/>
      <c r="AJ22" s="132"/>
      <c r="AK22" s="132"/>
      <c r="AL22" s="132"/>
      <c r="AM22" s="132"/>
    </row>
    <row r="23" spans="1:39" ht="21">
      <c r="B23" s="4">
        <v>13</v>
      </c>
      <c r="C23" s="490" t="s">
        <v>429</v>
      </c>
      <c r="D23" s="327" t="s">
        <v>430</v>
      </c>
      <c r="E23" s="6">
        <v>38.369999999999997</v>
      </c>
      <c r="F23" s="7">
        <v>5</v>
      </c>
      <c r="G23" s="8">
        <v>43.16</v>
      </c>
      <c r="H23" s="7">
        <v>5</v>
      </c>
      <c r="I23" s="220">
        <v>8.5</v>
      </c>
      <c r="J23" s="217">
        <v>0</v>
      </c>
      <c r="K23" s="8">
        <v>26.666666666666668</v>
      </c>
      <c r="L23" s="7">
        <v>3</v>
      </c>
      <c r="M23" s="8">
        <v>28.5</v>
      </c>
      <c r="N23" s="68">
        <v>4</v>
      </c>
      <c r="O23" s="10">
        <f t="shared" si="0"/>
        <v>39.599090909090904</v>
      </c>
      <c r="P23" s="68">
        <v>20</v>
      </c>
      <c r="Q23" s="224">
        <v>6</v>
      </c>
      <c r="R23" s="275">
        <v>0</v>
      </c>
      <c r="S23" s="65">
        <f t="shared" si="1"/>
        <v>6</v>
      </c>
      <c r="T23" s="70">
        <f t="shared" si="1"/>
        <v>0</v>
      </c>
      <c r="U23" s="10">
        <v>15.5</v>
      </c>
      <c r="V23" s="7">
        <v>2</v>
      </c>
      <c r="W23" s="134">
        <v>12</v>
      </c>
      <c r="X23" s="7">
        <v>2</v>
      </c>
      <c r="Y23" s="8">
        <v>15.5</v>
      </c>
      <c r="Z23" s="7">
        <v>2</v>
      </c>
      <c r="AA23" s="8">
        <v>15</v>
      </c>
      <c r="AB23" s="68">
        <v>2</v>
      </c>
      <c r="AC23" s="10">
        <f t="shared" si="2"/>
        <v>29</v>
      </c>
      <c r="AD23" s="68">
        <f t="shared" si="3"/>
        <v>8</v>
      </c>
      <c r="AE23" s="355">
        <f t="shared" si="4"/>
        <v>74.599090909090904</v>
      </c>
      <c r="AF23" s="360">
        <f t="shared" si="5"/>
        <v>12.433181818181817</v>
      </c>
      <c r="AG23" s="364">
        <v>30</v>
      </c>
      <c r="AH23" s="11" t="s">
        <v>164</v>
      </c>
      <c r="AI23" s="133"/>
      <c r="AJ23" s="132"/>
      <c r="AK23" s="132"/>
      <c r="AL23" s="132"/>
      <c r="AM23" s="132"/>
    </row>
    <row r="24" spans="1:39" ht="21">
      <c r="A24" s="13" t="s">
        <v>500</v>
      </c>
      <c r="B24" s="4">
        <v>14</v>
      </c>
      <c r="C24" s="490" t="s">
        <v>455</v>
      </c>
      <c r="D24" s="327" t="s">
        <v>106</v>
      </c>
      <c r="E24" s="6">
        <v>42.25</v>
      </c>
      <c r="F24" s="7">
        <v>5</v>
      </c>
      <c r="G24" s="220">
        <v>24.5</v>
      </c>
      <c r="H24" s="217">
        <v>0</v>
      </c>
      <c r="I24" s="8">
        <v>10.875</v>
      </c>
      <c r="J24" s="7">
        <v>3</v>
      </c>
      <c r="K24" s="8">
        <v>20.553333333333331</v>
      </c>
      <c r="L24" s="7">
        <v>3</v>
      </c>
      <c r="M24" s="8">
        <v>28.5</v>
      </c>
      <c r="N24" s="68">
        <v>4</v>
      </c>
      <c r="O24" s="10">
        <f t="shared" si="0"/>
        <v>34.548636363636362</v>
      </c>
      <c r="P24" s="68">
        <v>20</v>
      </c>
      <c r="Q24" s="224">
        <v>7</v>
      </c>
      <c r="R24" s="275">
        <v>0</v>
      </c>
      <c r="S24" s="65">
        <f t="shared" si="1"/>
        <v>7</v>
      </c>
      <c r="T24" s="70">
        <f t="shared" si="1"/>
        <v>0</v>
      </c>
      <c r="U24" s="10">
        <v>14.5</v>
      </c>
      <c r="V24" s="7">
        <v>2</v>
      </c>
      <c r="W24" s="134">
        <v>19</v>
      </c>
      <c r="X24" s="7">
        <v>2</v>
      </c>
      <c r="Y24" s="8">
        <v>12.83</v>
      </c>
      <c r="Z24" s="7">
        <v>2</v>
      </c>
      <c r="AA24" s="8">
        <v>19</v>
      </c>
      <c r="AB24" s="68">
        <v>2</v>
      </c>
      <c r="AC24" s="10">
        <f t="shared" si="2"/>
        <v>32.664999999999999</v>
      </c>
      <c r="AD24" s="68">
        <f t="shared" si="3"/>
        <v>8</v>
      </c>
      <c r="AE24" s="355">
        <f t="shared" si="4"/>
        <v>74.213636363636368</v>
      </c>
      <c r="AF24" s="360">
        <f t="shared" si="5"/>
        <v>12.368939393939394</v>
      </c>
      <c r="AG24" s="364">
        <v>30</v>
      </c>
      <c r="AH24" s="11" t="s">
        <v>164</v>
      </c>
      <c r="AI24" s="133"/>
      <c r="AJ24" s="132"/>
      <c r="AK24" s="132"/>
      <c r="AL24" s="132"/>
      <c r="AM24" s="132"/>
    </row>
    <row r="25" spans="1:39" ht="21">
      <c r="B25" s="4">
        <v>15</v>
      </c>
      <c r="C25" s="490" t="s">
        <v>510</v>
      </c>
      <c r="D25" s="327" t="s">
        <v>155</v>
      </c>
      <c r="E25" s="6">
        <v>38.119999999999997</v>
      </c>
      <c r="F25" s="7">
        <v>5</v>
      </c>
      <c r="G25" s="8">
        <v>38.83</v>
      </c>
      <c r="H25" s="7">
        <v>5</v>
      </c>
      <c r="I25" s="8">
        <v>11.375</v>
      </c>
      <c r="J25" s="7">
        <v>3</v>
      </c>
      <c r="K25" s="220">
        <v>18.666666666666668</v>
      </c>
      <c r="L25" s="217">
        <v>0</v>
      </c>
      <c r="M25" s="8">
        <v>24.02</v>
      </c>
      <c r="N25" s="68">
        <v>4</v>
      </c>
      <c r="O25" s="65">
        <f xml:space="preserve"> ((E25+G25+I25+K25+M25)/11)*3</f>
        <v>35.730454545454542</v>
      </c>
      <c r="P25" s="70">
        <f>N25+L25+J25+H25+F25</f>
        <v>17</v>
      </c>
      <c r="Q25" s="224">
        <v>7.333333333333333</v>
      </c>
      <c r="R25" s="275">
        <v>0</v>
      </c>
      <c r="S25" s="65">
        <f>Q25</f>
        <v>7.333333333333333</v>
      </c>
      <c r="T25" s="70">
        <f>R25</f>
        <v>0</v>
      </c>
      <c r="U25" s="10">
        <v>10.5</v>
      </c>
      <c r="V25" s="7">
        <v>2</v>
      </c>
      <c r="W25" s="134">
        <v>19.5</v>
      </c>
      <c r="X25" s="7">
        <v>2</v>
      </c>
      <c r="Y25" s="8">
        <v>15</v>
      </c>
      <c r="Z25" s="7">
        <v>2</v>
      </c>
      <c r="AA25" s="8">
        <v>17</v>
      </c>
      <c r="AB25" s="68">
        <v>2</v>
      </c>
      <c r="AC25" s="10">
        <f xml:space="preserve"> ((AA25+W25+U25+Y25)/4)*2</f>
        <v>31</v>
      </c>
      <c r="AD25" s="68">
        <f>V25+X25+Z25+AB25</f>
        <v>8</v>
      </c>
      <c r="AE25" s="355">
        <f xml:space="preserve"> O25+S25+AC25</f>
        <v>74.063787878787878</v>
      </c>
      <c r="AF25" s="360">
        <f>SUM(AE25/6)</f>
        <v>12.343964646464647</v>
      </c>
      <c r="AG25" s="364">
        <v>30</v>
      </c>
      <c r="AH25" s="11" t="s">
        <v>164</v>
      </c>
      <c r="AI25" s="133"/>
      <c r="AJ25" s="132"/>
      <c r="AK25" s="132"/>
      <c r="AL25" s="132"/>
      <c r="AM25" s="132"/>
    </row>
    <row r="26" spans="1:39" ht="21">
      <c r="B26" s="4">
        <v>16</v>
      </c>
      <c r="C26" s="490" t="s">
        <v>440</v>
      </c>
      <c r="D26" s="327" t="s">
        <v>441</v>
      </c>
      <c r="E26" s="6">
        <v>33.619999999999997</v>
      </c>
      <c r="F26" s="7">
        <v>5</v>
      </c>
      <c r="G26" s="8">
        <v>35.58</v>
      </c>
      <c r="H26" s="7">
        <v>5</v>
      </c>
      <c r="I26" s="220">
        <v>6.875</v>
      </c>
      <c r="J26" s="217">
        <v>0</v>
      </c>
      <c r="K26" s="220">
        <v>15</v>
      </c>
      <c r="L26" s="217">
        <v>0</v>
      </c>
      <c r="M26" s="8">
        <v>26.36</v>
      </c>
      <c r="N26" s="68">
        <v>4</v>
      </c>
      <c r="O26" s="10">
        <f t="shared" si="0"/>
        <v>32.027727272727269</v>
      </c>
      <c r="P26" s="68">
        <v>20</v>
      </c>
      <c r="Q26" s="10">
        <v>10.666666666666666</v>
      </c>
      <c r="R26" s="68">
        <v>2</v>
      </c>
      <c r="S26" s="10">
        <v>10.666666666666666</v>
      </c>
      <c r="T26" s="68">
        <v>2</v>
      </c>
      <c r="U26" s="10">
        <v>13</v>
      </c>
      <c r="V26" s="7">
        <v>2</v>
      </c>
      <c r="W26" s="134">
        <v>20</v>
      </c>
      <c r="X26" s="7">
        <v>2</v>
      </c>
      <c r="Y26" s="220">
        <v>8.66</v>
      </c>
      <c r="Z26" s="217">
        <v>0</v>
      </c>
      <c r="AA26" s="8">
        <v>17.5</v>
      </c>
      <c r="AB26" s="68">
        <v>2</v>
      </c>
      <c r="AC26" s="10">
        <f t="shared" si="2"/>
        <v>29.58</v>
      </c>
      <c r="AD26" s="68">
        <v>8</v>
      </c>
      <c r="AE26" s="355">
        <f t="shared" si="4"/>
        <v>72.274393939393931</v>
      </c>
      <c r="AF26" s="360">
        <f t="shared" si="5"/>
        <v>12.045732323232322</v>
      </c>
      <c r="AG26" s="364">
        <v>30</v>
      </c>
      <c r="AH26" s="11" t="s">
        <v>164</v>
      </c>
      <c r="AI26" s="133"/>
      <c r="AJ26" s="132"/>
      <c r="AK26" s="132"/>
      <c r="AL26" s="132"/>
      <c r="AM26" s="132"/>
    </row>
    <row r="27" spans="1:39" ht="21">
      <c r="B27" s="4">
        <v>17</v>
      </c>
      <c r="C27" s="490" t="s">
        <v>420</v>
      </c>
      <c r="D27" s="327" t="s">
        <v>22</v>
      </c>
      <c r="E27" s="6">
        <v>39.369999999999997</v>
      </c>
      <c r="F27" s="7">
        <v>5</v>
      </c>
      <c r="G27" s="8">
        <v>35.83</v>
      </c>
      <c r="H27" s="7">
        <v>5</v>
      </c>
      <c r="I27" s="220">
        <v>5.5</v>
      </c>
      <c r="J27" s="217">
        <v>0</v>
      </c>
      <c r="K27" s="8">
        <v>20.886666666666667</v>
      </c>
      <c r="L27" s="7">
        <v>3</v>
      </c>
      <c r="M27" s="8">
        <v>20.68</v>
      </c>
      <c r="N27" s="68">
        <v>4</v>
      </c>
      <c r="O27" s="10">
        <f t="shared" si="0"/>
        <v>33.345454545454544</v>
      </c>
      <c r="P27" s="68">
        <v>20</v>
      </c>
      <c r="Q27" s="10">
        <v>10</v>
      </c>
      <c r="R27" s="68">
        <v>2</v>
      </c>
      <c r="S27" s="10">
        <f t="shared" ref="S27:T55" si="6">Q27</f>
        <v>10</v>
      </c>
      <c r="T27" s="68">
        <f t="shared" si="6"/>
        <v>2</v>
      </c>
      <c r="U27" s="10">
        <v>11</v>
      </c>
      <c r="V27" s="7">
        <v>2</v>
      </c>
      <c r="W27" s="134">
        <v>20</v>
      </c>
      <c r="X27" s="7">
        <v>2</v>
      </c>
      <c r="Y27" s="8">
        <v>14.33</v>
      </c>
      <c r="Z27" s="7">
        <v>2</v>
      </c>
      <c r="AA27" s="8">
        <v>10</v>
      </c>
      <c r="AB27" s="68">
        <v>2</v>
      </c>
      <c r="AC27" s="10">
        <f t="shared" si="2"/>
        <v>27.664999999999999</v>
      </c>
      <c r="AD27" s="68">
        <f>V27+X27+Z27+AB27</f>
        <v>8</v>
      </c>
      <c r="AE27" s="355">
        <f t="shared" si="4"/>
        <v>71.010454545454536</v>
      </c>
      <c r="AF27" s="360">
        <f t="shared" si="5"/>
        <v>11.835075757575757</v>
      </c>
      <c r="AG27" s="364">
        <f>P27+R27+AD27</f>
        <v>30</v>
      </c>
      <c r="AH27" s="11" t="s">
        <v>164</v>
      </c>
      <c r="AI27" s="133"/>
      <c r="AJ27" s="132"/>
      <c r="AK27" s="132"/>
      <c r="AL27" s="132"/>
      <c r="AM27" s="132"/>
    </row>
    <row r="28" spans="1:39" ht="21">
      <c r="B28" s="4">
        <v>18</v>
      </c>
      <c r="C28" s="490" t="s">
        <v>415</v>
      </c>
      <c r="D28" s="327" t="s">
        <v>237</v>
      </c>
      <c r="E28" s="6">
        <v>37.119999999999997</v>
      </c>
      <c r="F28" s="7">
        <v>5</v>
      </c>
      <c r="G28" s="8">
        <v>42.5</v>
      </c>
      <c r="H28" s="7">
        <v>5</v>
      </c>
      <c r="I28" s="220">
        <v>8.375</v>
      </c>
      <c r="J28" s="217">
        <v>0</v>
      </c>
      <c r="K28" s="8">
        <v>21.886666666666667</v>
      </c>
      <c r="L28" s="7">
        <v>3</v>
      </c>
      <c r="M28" s="8">
        <v>28.32</v>
      </c>
      <c r="N28" s="68">
        <v>4</v>
      </c>
      <c r="O28" s="10">
        <f t="shared" si="0"/>
        <v>37.69136363636364</v>
      </c>
      <c r="P28" s="68">
        <v>20</v>
      </c>
      <c r="Q28" s="224">
        <v>6.666666666666667</v>
      </c>
      <c r="R28" s="275">
        <v>0</v>
      </c>
      <c r="S28" s="65">
        <f t="shared" si="6"/>
        <v>6.666666666666667</v>
      </c>
      <c r="T28" s="70">
        <f t="shared" si="6"/>
        <v>0</v>
      </c>
      <c r="U28" s="10">
        <v>13</v>
      </c>
      <c r="V28" s="7">
        <v>2</v>
      </c>
      <c r="W28" s="225">
        <v>9.5</v>
      </c>
      <c r="X28" s="217">
        <v>0</v>
      </c>
      <c r="Y28" s="8">
        <v>12</v>
      </c>
      <c r="Z28" s="7">
        <v>2</v>
      </c>
      <c r="AA28" s="8">
        <v>17.25</v>
      </c>
      <c r="AB28" s="68">
        <v>2</v>
      </c>
      <c r="AC28" s="10">
        <f t="shared" si="2"/>
        <v>25.875</v>
      </c>
      <c r="AD28" s="68">
        <v>8</v>
      </c>
      <c r="AE28" s="355">
        <f t="shared" si="4"/>
        <v>70.233030303030304</v>
      </c>
      <c r="AF28" s="360">
        <f t="shared" si="5"/>
        <v>11.705505050505051</v>
      </c>
      <c r="AG28" s="364">
        <v>30</v>
      </c>
      <c r="AH28" s="11" t="s">
        <v>164</v>
      </c>
      <c r="AI28" s="133"/>
      <c r="AJ28" s="132"/>
      <c r="AK28" s="132"/>
      <c r="AL28" s="132"/>
      <c r="AM28" s="132"/>
    </row>
    <row r="29" spans="1:39" ht="21">
      <c r="B29" s="4">
        <v>19</v>
      </c>
      <c r="C29" s="490" t="s">
        <v>443</v>
      </c>
      <c r="D29" s="327" t="s">
        <v>444</v>
      </c>
      <c r="E29" s="6">
        <v>34.56</v>
      </c>
      <c r="F29" s="7">
        <v>5</v>
      </c>
      <c r="G29" s="8">
        <v>30.159999999999997</v>
      </c>
      <c r="H29" s="7">
        <v>5</v>
      </c>
      <c r="I29" s="220">
        <v>8.875</v>
      </c>
      <c r="J29" s="217">
        <v>0</v>
      </c>
      <c r="K29" s="220">
        <v>18.886666666666667</v>
      </c>
      <c r="L29" s="217">
        <v>0</v>
      </c>
      <c r="M29" s="8">
        <v>29</v>
      </c>
      <c r="N29" s="68">
        <v>4</v>
      </c>
      <c r="O29" s="10">
        <f t="shared" si="0"/>
        <v>33.131363636363638</v>
      </c>
      <c r="P29" s="68">
        <v>20</v>
      </c>
      <c r="Q29" s="10">
        <v>10</v>
      </c>
      <c r="R29" s="68">
        <v>2</v>
      </c>
      <c r="S29" s="10">
        <f t="shared" si="6"/>
        <v>10</v>
      </c>
      <c r="T29" s="68">
        <f t="shared" si="6"/>
        <v>2</v>
      </c>
      <c r="U29" s="10">
        <v>14</v>
      </c>
      <c r="V29" s="7">
        <v>2</v>
      </c>
      <c r="W29" s="225">
        <v>6</v>
      </c>
      <c r="X29" s="217">
        <v>0</v>
      </c>
      <c r="Y29" s="8">
        <v>14.5</v>
      </c>
      <c r="Z29" s="7">
        <v>2</v>
      </c>
      <c r="AA29" s="8">
        <v>17.5</v>
      </c>
      <c r="AB29" s="68">
        <v>2</v>
      </c>
      <c r="AC29" s="10">
        <f t="shared" si="2"/>
        <v>26</v>
      </c>
      <c r="AD29" s="68">
        <v>8</v>
      </c>
      <c r="AE29" s="355">
        <f t="shared" si="4"/>
        <v>69.131363636363631</v>
      </c>
      <c r="AF29" s="360">
        <f t="shared" si="5"/>
        <v>11.521893939393939</v>
      </c>
      <c r="AG29" s="364">
        <v>30</v>
      </c>
      <c r="AH29" s="11" t="s">
        <v>164</v>
      </c>
      <c r="AI29" s="133"/>
      <c r="AJ29" s="132"/>
      <c r="AK29" s="132"/>
      <c r="AL29" s="132"/>
      <c r="AM29" s="132"/>
    </row>
    <row r="30" spans="1:39" ht="21">
      <c r="B30" s="4">
        <v>20</v>
      </c>
      <c r="C30" s="490" t="s">
        <v>456</v>
      </c>
      <c r="D30" s="327" t="s">
        <v>147</v>
      </c>
      <c r="E30" s="6">
        <v>35.68</v>
      </c>
      <c r="F30" s="7">
        <v>5</v>
      </c>
      <c r="G30" s="220">
        <v>25.16</v>
      </c>
      <c r="H30" s="217">
        <v>0</v>
      </c>
      <c r="I30" s="220">
        <v>6.5</v>
      </c>
      <c r="J30" s="217">
        <v>0</v>
      </c>
      <c r="K30" s="8">
        <v>23.77333333333333</v>
      </c>
      <c r="L30" s="7">
        <v>3</v>
      </c>
      <c r="M30" s="8">
        <v>23.16</v>
      </c>
      <c r="N30" s="68">
        <v>4</v>
      </c>
      <c r="O30" s="10">
        <f t="shared" si="0"/>
        <v>31.165454545454544</v>
      </c>
      <c r="P30" s="68">
        <v>20</v>
      </c>
      <c r="Q30" s="224">
        <v>7.333333333333333</v>
      </c>
      <c r="R30" s="275">
        <v>0</v>
      </c>
      <c r="S30" s="65">
        <f t="shared" si="6"/>
        <v>7.333333333333333</v>
      </c>
      <c r="T30" s="70">
        <f t="shared" si="6"/>
        <v>0</v>
      </c>
      <c r="U30" s="10">
        <v>17</v>
      </c>
      <c r="V30" s="7">
        <v>2</v>
      </c>
      <c r="W30" s="134">
        <v>17.5</v>
      </c>
      <c r="X30" s="7">
        <v>2</v>
      </c>
      <c r="Y30" s="8">
        <v>10.33</v>
      </c>
      <c r="Z30" s="7">
        <v>2</v>
      </c>
      <c r="AA30" s="8">
        <v>16</v>
      </c>
      <c r="AB30" s="68">
        <v>2</v>
      </c>
      <c r="AC30" s="10">
        <f t="shared" si="2"/>
        <v>30.414999999999999</v>
      </c>
      <c r="AD30" s="68">
        <f>V30+X30+Z30+AB30</f>
        <v>8</v>
      </c>
      <c r="AE30" s="355">
        <f t="shared" si="4"/>
        <v>68.913787878787872</v>
      </c>
      <c r="AF30" s="360">
        <f t="shared" si="5"/>
        <v>11.485631313131313</v>
      </c>
      <c r="AG30" s="364">
        <v>30</v>
      </c>
      <c r="AH30" s="11" t="s">
        <v>164</v>
      </c>
      <c r="AI30" s="133"/>
      <c r="AJ30" s="132"/>
      <c r="AK30" s="132"/>
      <c r="AL30" s="132"/>
      <c r="AM30" s="132"/>
    </row>
    <row r="31" spans="1:39" ht="21">
      <c r="B31" s="4">
        <v>21</v>
      </c>
      <c r="C31" s="490" t="s">
        <v>413</v>
      </c>
      <c r="D31" s="327" t="s">
        <v>24</v>
      </c>
      <c r="E31" s="6">
        <v>34.119999999999997</v>
      </c>
      <c r="F31" s="7">
        <v>5</v>
      </c>
      <c r="G31" s="220">
        <v>27.5</v>
      </c>
      <c r="H31" s="217">
        <v>0</v>
      </c>
      <c r="I31" s="220">
        <v>8.8333333333333339</v>
      </c>
      <c r="J31" s="217">
        <v>0</v>
      </c>
      <c r="K31" s="8">
        <v>20.553333333333331</v>
      </c>
      <c r="L31" s="7">
        <v>3</v>
      </c>
      <c r="M31" s="8">
        <v>24.66</v>
      </c>
      <c r="N31" s="68">
        <v>4</v>
      </c>
      <c r="O31" s="10">
        <f t="shared" si="0"/>
        <v>31.54545454545454</v>
      </c>
      <c r="P31" s="68">
        <v>20</v>
      </c>
      <c r="Q31" s="224">
        <v>5.666666666666667</v>
      </c>
      <c r="R31" s="275">
        <v>0</v>
      </c>
      <c r="S31" s="65">
        <f t="shared" si="6"/>
        <v>5.666666666666667</v>
      </c>
      <c r="T31" s="70">
        <f t="shared" si="6"/>
        <v>0</v>
      </c>
      <c r="U31" s="10">
        <v>16.5</v>
      </c>
      <c r="V31" s="7">
        <v>2</v>
      </c>
      <c r="W31" s="134">
        <v>13.5</v>
      </c>
      <c r="X31" s="7">
        <v>2</v>
      </c>
      <c r="Y31" s="8">
        <v>16</v>
      </c>
      <c r="Z31" s="7">
        <v>2</v>
      </c>
      <c r="AA31" s="8">
        <v>16</v>
      </c>
      <c r="AB31" s="68">
        <v>2</v>
      </c>
      <c r="AC31" s="10">
        <f t="shared" si="2"/>
        <v>31</v>
      </c>
      <c r="AD31" s="68">
        <f>V31+X31+Z31+AB31</f>
        <v>8</v>
      </c>
      <c r="AE31" s="355">
        <f t="shared" si="4"/>
        <v>68.212121212121204</v>
      </c>
      <c r="AF31" s="360">
        <f t="shared" si="5"/>
        <v>11.368686868686867</v>
      </c>
      <c r="AG31" s="364">
        <v>30</v>
      </c>
      <c r="AH31" s="11" t="s">
        <v>164</v>
      </c>
      <c r="AI31" s="133"/>
      <c r="AJ31" s="132"/>
      <c r="AK31" s="132"/>
      <c r="AL31" s="132"/>
      <c r="AM31" s="132"/>
    </row>
    <row r="32" spans="1:39" ht="21">
      <c r="B32" s="4">
        <v>22</v>
      </c>
      <c r="C32" s="490" t="s">
        <v>451</v>
      </c>
      <c r="D32" s="327" t="s">
        <v>452</v>
      </c>
      <c r="E32" s="6">
        <v>38.75</v>
      </c>
      <c r="F32" s="7">
        <v>5</v>
      </c>
      <c r="G32" s="220">
        <v>29.160000000000004</v>
      </c>
      <c r="H32" s="217">
        <v>0</v>
      </c>
      <c r="I32" s="8">
        <v>10.5</v>
      </c>
      <c r="J32" s="7">
        <v>3</v>
      </c>
      <c r="K32" s="8">
        <v>23.77333333333333</v>
      </c>
      <c r="L32" s="7">
        <v>3</v>
      </c>
      <c r="M32" s="8">
        <v>25.16</v>
      </c>
      <c r="N32" s="68">
        <v>4</v>
      </c>
      <c r="O32" s="10">
        <f t="shared" si="0"/>
        <v>34.729999999999997</v>
      </c>
      <c r="P32" s="68">
        <v>20</v>
      </c>
      <c r="Q32" s="224">
        <v>6.666666666666667</v>
      </c>
      <c r="R32" s="275">
        <v>0</v>
      </c>
      <c r="S32" s="65">
        <f t="shared" si="6"/>
        <v>6.666666666666667</v>
      </c>
      <c r="T32" s="70">
        <f t="shared" si="6"/>
        <v>0</v>
      </c>
      <c r="U32" s="10">
        <v>11.5</v>
      </c>
      <c r="V32" s="7">
        <v>2</v>
      </c>
      <c r="W32" s="134">
        <v>13</v>
      </c>
      <c r="X32" s="7">
        <v>2</v>
      </c>
      <c r="Y32" s="8">
        <v>15</v>
      </c>
      <c r="Z32" s="7">
        <v>2</v>
      </c>
      <c r="AA32" s="8">
        <v>12.5</v>
      </c>
      <c r="AB32" s="68">
        <v>2</v>
      </c>
      <c r="AC32" s="10">
        <f t="shared" si="2"/>
        <v>26</v>
      </c>
      <c r="AD32" s="68">
        <f>V32+X32+Z32+AB32</f>
        <v>8</v>
      </c>
      <c r="AE32" s="355">
        <f t="shared" si="4"/>
        <v>67.396666666666661</v>
      </c>
      <c r="AF32" s="360">
        <f t="shared" si="5"/>
        <v>11.232777777777777</v>
      </c>
      <c r="AG32" s="364">
        <v>30</v>
      </c>
      <c r="AH32" s="11" t="s">
        <v>164</v>
      </c>
      <c r="AI32" s="133"/>
      <c r="AJ32" s="132"/>
      <c r="AK32" s="132"/>
      <c r="AL32" s="132"/>
      <c r="AM32" s="132"/>
    </row>
    <row r="33" spans="2:39" ht="21">
      <c r="B33" s="4">
        <v>23</v>
      </c>
      <c r="C33" s="490" t="s">
        <v>416</v>
      </c>
      <c r="D33" s="327" t="s">
        <v>417</v>
      </c>
      <c r="E33" s="6">
        <v>46.25</v>
      </c>
      <c r="F33" s="7">
        <v>5</v>
      </c>
      <c r="G33" s="8">
        <v>42.16</v>
      </c>
      <c r="H33" s="7">
        <v>5</v>
      </c>
      <c r="I33" s="8">
        <v>11.375</v>
      </c>
      <c r="J33" s="7">
        <v>3</v>
      </c>
      <c r="K33" s="8">
        <v>21.886666666666667</v>
      </c>
      <c r="L33" s="7">
        <v>3</v>
      </c>
      <c r="M33" s="8">
        <v>29.46</v>
      </c>
      <c r="N33" s="68">
        <v>4</v>
      </c>
      <c r="O33" s="10">
        <f t="shared" si="0"/>
        <v>41.217727272727274</v>
      </c>
      <c r="P33" s="68">
        <f>N33+L33+J33+H33+F33</f>
        <v>20</v>
      </c>
      <c r="Q33" s="224">
        <v>0</v>
      </c>
      <c r="R33" s="275">
        <v>0</v>
      </c>
      <c r="S33" s="65">
        <f t="shared" si="6"/>
        <v>0</v>
      </c>
      <c r="T33" s="70">
        <f t="shared" si="6"/>
        <v>0</v>
      </c>
      <c r="U33" s="10">
        <v>16.5</v>
      </c>
      <c r="V33" s="7">
        <v>2</v>
      </c>
      <c r="W33" s="134">
        <v>10</v>
      </c>
      <c r="X33" s="7">
        <v>2</v>
      </c>
      <c r="Y33" s="8">
        <v>13.33</v>
      </c>
      <c r="Z33" s="7">
        <v>2</v>
      </c>
      <c r="AA33" s="8">
        <v>12.25</v>
      </c>
      <c r="AB33" s="68">
        <v>2</v>
      </c>
      <c r="AC33" s="10">
        <f t="shared" si="2"/>
        <v>26.04</v>
      </c>
      <c r="AD33" s="68">
        <f>V33+X33+Z33+AB33</f>
        <v>8</v>
      </c>
      <c r="AE33" s="355">
        <f t="shared" si="4"/>
        <v>67.257727272727266</v>
      </c>
      <c r="AF33" s="360">
        <f t="shared" si="5"/>
        <v>11.209621212121212</v>
      </c>
      <c r="AG33" s="364">
        <v>30</v>
      </c>
      <c r="AH33" s="11" t="s">
        <v>164</v>
      </c>
      <c r="AI33" s="133"/>
      <c r="AJ33" s="132"/>
      <c r="AK33" s="132"/>
      <c r="AL33" s="132"/>
      <c r="AM33" s="132"/>
    </row>
    <row r="34" spans="2:39" ht="21">
      <c r="B34" s="4">
        <v>24</v>
      </c>
      <c r="C34" s="490" t="s">
        <v>438</v>
      </c>
      <c r="D34" s="327" t="s">
        <v>439</v>
      </c>
      <c r="E34" s="6">
        <v>36.56</v>
      </c>
      <c r="F34" s="7">
        <v>5</v>
      </c>
      <c r="G34" s="8">
        <v>43</v>
      </c>
      <c r="H34" s="7">
        <v>5</v>
      </c>
      <c r="I34" s="220">
        <v>5.375</v>
      </c>
      <c r="J34" s="217">
        <v>0</v>
      </c>
      <c r="K34" s="8">
        <v>25.886666666666667</v>
      </c>
      <c r="L34" s="7">
        <v>3</v>
      </c>
      <c r="M34" s="8">
        <v>20.7</v>
      </c>
      <c r="N34" s="68">
        <v>4</v>
      </c>
      <c r="O34" s="10">
        <f t="shared" si="0"/>
        <v>35.86954545454546</v>
      </c>
      <c r="P34" s="68">
        <v>20</v>
      </c>
      <c r="Q34" s="224">
        <v>5.666666666666667</v>
      </c>
      <c r="R34" s="275">
        <v>0</v>
      </c>
      <c r="S34" s="65">
        <f t="shared" si="6"/>
        <v>5.666666666666667</v>
      </c>
      <c r="T34" s="70">
        <f t="shared" si="6"/>
        <v>0</v>
      </c>
      <c r="U34" s="10">
        <v>15.5</v>
      </c>
      <c r="V34" s="7">
        <v>2</v>
      </c>
      <c r="W34" s="225">
        <v>4.5</v>
      </c>
      <c r="X34" s="217">
        <v>0</v>
      </c>
      <c r="Y34" s="8">
        <v>14.33</v>
      </c>
      <c r="Z34" s="7">
        <v>2</v>
      </c>
      <c r="AA34" s="8">
        <v>14.25</v>
      </c>
      <c r="AB34" s="68">
        <v>2</v>
      </c>
      <c r="AC34" s="10">
        <f t="shared" si="2"/>
        <v>24.29</v>
      </c>
      <c r="AD34" s="68">
        <v>8</v>
      </c>
      <c r="AE34" s="355">
        <f t="shared" si="4"/>
        <v>65.826212121212123</v>
      </c>
      <c r="AF34" s="360">
        <f t="shared" si="5"/>
        <v>10.971035353535354</v>
      </c>
      <c r="AG34" s="364">
        <v>30</v>
      </c>
      <c r="AH34" s="11" t="s">
        <v>164</v>
      </c>
      <c r="AI34" s="133"/>
      <c r="AJ34" s="132"/>
      <c r="AK34" s="132"/>
      <c r="AL34" s="132"/>
      <c r="AM34" s="132"/>
    </row>
    <row r="35" spans="2:39" ht="21">
      <c r="B35" s="4">
        <v>25</v>
      </c>
      <c r="C35" s="490" t="s">
        <v>436</v>
      </c>
      <c r="D35" s="327" t="s">
        <v>437</v>
      </c>
      <c r="E35" s="6">
        <v>38.25</v>
      </c>
      <c r="F35" s="7">
        <v>5</v>
      </c>
      <c r="G35" s="8">
        <v>43.5</v>
      </c>
      <c r="H35" s="7">
        <v>5</v>
      </c>
      <c r="I35" s="220">
        <v>4.75</v>
      </c>
      <c r="J35" s="217">
        <v>0</v>
      </c>
      <c r="K35" s="8">
        <v>20.553333333333331</v>
      </c>
      <c r="L35" s="7">
        <v>3</v>
      </c>
      <c r="M35" s="220">
        <v>17.8</v>
      </c>
      <c r="N35" s="275">
        <v>0</v>
      </c>
      <c r="O35" s="10">
        <f t="shared" si="0"/>
        <v>34.050909090909087</v>
      </c>
      <c r="P35" s="68">
        <v>20</v>
      </c>
      <c r="Q35" s="224">
        <v>0</v>
      </c>
      <c r="R35" s="275">
        <v>0</v>
      </c>
      <c r="S35" s="65">
        <f t="shared" si="6"/>
        <v>0</v>
      </c>
      <c r="T35" s="70">
        <f t="shared" si="6"/>
        <v>0</v>
      </c>
      <c r="U35" s="10">
        <v>14.5</v>
      </c>
      <c r="V35" s="7">
        <v>2</v>
      </c>
      <c r="W35" s="134">
        <v>14.5</v>
      </c>
      <c r="X35" s="7">
        <v>2</v>
      </c>
      <c r="Y35" s="8">
        <v>19.75</v>
      </c>
      <c r="Z35" s="7">
        <v>2</v>
      </c>
      <c r="AA35" s="8">
        <v>14.5</v>
      </c>
      <c r="AB35" s="68">
        <v>2</v>
      </c>
      <c r="AC35" s="10">
        <f t="shared" si="2"/>
        <v>31.625</v>
      </c>
      <c r="AD35" s="68">
        <f>V35+X35+Z35+AB35</f>
        <v>8</v>
      </c>
      <c r="AE35" s="355">
        <f t="shared" si="4"/>
        <v>65.675909090909087</v>
      </c>
      <c r="AF35" s="360">
        <f t="shared" si="5"/>
        <v>10.945984848484848</v>
      </c>
      <c r="AG35" s="364">
        <v>30</v>
      </c>
      <c r="AH35" s="11" t="s">
        <v>164</v>
      </c>
      <c r="AI35" s="133"/>
      <c r="AJ35" s="132"/>
      <c r="AK35" s="132"/>
      <c r="AL35" s="132"/>
      <c r="AM35" s="132"/>
    </row>
    <row r="36" spans="2:39" ht="21">
      <c r="B36" s="4">
        <v>26</v>
      </c>
      <c r="C36" s="490" t="s">
        <v>418</v>
      </c>
      <c r="D36" s="327" t="s">
        <v>419</v>
      </c>
      <c r="E36" s="6">
        <v>30.25</v>
      </c>
      <c r="F36" s="7">
        <v>5</v>
      </c>
      <c r="G36" s="8">
        <v>30</v>
      </c>
      <c r="H36" s="7">
        <v>5</v>
      </c>
      <c r="I36" s="220">
        <v>7</v>
      </c>
      <c r="J36" s="217">
        <v>0</v>
      </c>
      <c r="K36" s="220">
        <v>19.333333333333332</v>
      </c>
      <c r="L36" s="217">
        <v>0</v>
      </c>
      <c r="M36" s="8">
        <v>21.74</v>
      </c>
      <c r="N36" s="68">
        <v>4</v>
      </c>
      <c r="O36" s="65">
        <f t="shared" si="0"/>
        <v>29.542727272727269</v>
      </c>
      <c r="P36" s="70">
        <f>N36+L36+J36+H36+F36</f>
        <v>14</v>
      </c>
      <c r="Q36" s="224">
        <v>8.6666666666666661</v>
      </c>
      <c r="R36" s="275">
        <v>0</v>
      </c>
      <c r="S36" s="65">
        <f t="shared" si="6"/>
        <v>8.6666666666666661</v>
      </c>
      <c r="T36" s="70">
        <f t="shared" si="6"/>
        <v>0</v>
      </c>
      <c r="U36" s="10">
        <v>13</v>
      </c>
      <c r="V36" s="7">
        <v>2</v>
      </c>
      <c r="W36" s="134">
        <v>10</v>
      </c>
      <c r="X36" s="7">
        <v>2</v>
      </c>
      <c r="Y36" s="8">
        <v>16.5</v>
      </c>
      <c r="Z36" s="7">
        <v>2</v>
      </c>
      <c r="AA36" s="8">
        <v>14.5</v>
      </c>
      <c r="AB36" s="68">
        <v>2</v>
      </c>
      <c r="AC36" s="10">
        <f t="shared" si="2"/>
        <v>27</v>
      </c>
      <c r="AD36" s="68">
        <f>V36+X36+Z36+AB36</f>
        <v>8</v>
      </c>
      <c r="AE36" s="355">
        <f t="shared" si="4"/>
        <v>65.209393939393934</v>
      </c>
      <c r="AF36" s="360">
        <f t="shared" si="5"/>
        <v>10.868232323232322</v>
      </c>
      <c r="AG36" s="364">
        <v>30</v>
      </c>
      <c r="AH36" s="11" t="s">
        <v>164</v>
      </c>
      <c r="AI36" s="133"/>
      <c r="AJ36" s="132"/>
      <c r="AK36" s="132"/>
      <c r="AL36" s="132"/>
      <c r="AM36" s="132"/>
    </row>
    <row r="37" spans="2:39" ht="21">
      <c r="B37" s="4">
        <v>27</v>
      </c>
      <c r="C37" s="490" t="s">
        <v>374</v>
      </c>
      <c r="D37" s="327" t="s">
        <v>147</v>
      </c>
      <c r="E37" s="6">
        <v>42.5</v>
      </c>
      <c r="F37" s="7">
        <v>5</v>
      </c>
      <c r="G37" s="220">
        <v>20.66</v>
      </c>
      <c r="H37" s="217">
        <v>0</v>
      </c>
      <c r="I37" s="8">
        <v>13.375</v>
      </c>
      <c r="J37" s="7">
        <v>3</v>
      </c>
      <c r="K37" s="220">
        <v>17.973333333333333</v>
      </c>
      <c r="L37" s="217">
        <v>0</v>
      </c>
      <c r="M37" s="8">
        <v>21.52</v>
      </c>
      <c r="N37" s="68">
        <v>4</v>
      </c>
      <c r="O37" s="10">
        <f t="shared" si="0"/>
        <v>31.644090909090906</v>
      </c>
      <c r="P37" s="68">
        <v>20</v>
      </c>
      <c r="Q37" s="224">
        <v>7.333333333333333</v>
      </c>
      <c r="R37" s="275">
        <v>0</v>
      </c>
      <c r="S37" s="65">
        <f t="shared" si="6"/>
        <v>7.333333333333333</v>
      </c>
      <c r="T37" s="70">
        <f t="shared" si="6"/>
        <v>0</v>
      </c>
      <c r="U37" s="10">
        <v>15.5</v>
      </c>
      <c r="V37" s="7">
        <v>2</v>
      </c>
      <c r="W37" s="134">
        <v>11</v>
      </c>
      <c r="X37" s="7">
        <v>2</v>
      </c>
      <c r="Y37" s="220">
        <v>8.66</v>
      </c>
      <c r="Z37" s="217">
        <v>0</v>
      </c>
      <c r="AA37" s="8">
        <v>16</v>
      </c>
      <c r="AB37" s="68">
        <v>2</v>
      </c>
      <c r="AC37" s="10">
        <f t="shared" si="2"/>
        <v>25.58</v>
      </c>
      <c r="AD37" s="68">
        <v>8</v>
      </c>
      <c r="AE37" s="355">
        <f t="shared" si="4"/>
        <v>64.557424242424247</v>
      </c>
      <c r="AF37" s="360">
        <f t="shared" si="5"/>
        <v>10.759570707070708</v>
      </c>
      <c r="AG37" s="364">
        <v>30</v>
      </c>
      <c r="AH37" s="11" t="s">
        <v>164</v>
      </c>
      <c r="AI37" s="133"/>
      <c r="AJ37" s="132"/>
      <c r="AK37" s="132"/>
      <c r="AL37" s="132"/>
      <c r="AM37" s="132"/>
    </row>
    <row r="38" spans="2:39" ht="21">
      <c r="B38" s="4">
        <v>28</v>
      </c>
      <c r="C38" s="490" t="s">
        <v>448</v>
      </c>
      <c r="D38" s="327" t="s">
        <v>449</v>
      </c>
      <c r="E38" s="216">
        <v>23.619999999999997</v>
      </c>
      <c r="F38" s="217">
        <v>0</v>
      </c>
      <c r="G38" s="220">
        <v>24</v>
      </c>
      <c r="H38" s="217">
        <v>0</v>
      </c>
      <c r="I38" s="220">
        <v>7.375</v>
      </c>
      <c r="J38" s="217">
        <v>0</v>
      </c>
      <c r="K38" s="220">
        <v>17.553333333333331</v>
      </c>
      <c r="L38" s="217">
        <v>0</v>
      </c>
      <c r="M38" s="8">
        <v>21.5</v>
      </c>
      <c r="N38" s="68">
        <v>4</v>
      </c>
      <c r="O38" s="65">
        <f t="shared" si="0"/>
        <v>25.649545454545454</v>
      </c>
      <c r="P38" s="70">
        <f>N38+L38+J38+H38+F38</f>
        <v>4</v>
      </c>
      <c r="Q38" s="10">
        <v>10</v>
      </c>
      <c r="R38" s="68">
        <v>2</v>
      </c>
      <c r="S38" s="10">
        <f t="shared" si="6"/>
        <v>10</v>
      </c>
      <c r="T38" s="68">
        <f t="shared" si="6"/>
        <v>2</v>
      </c>
      <c r="U38" s="10">
        <v>13.5</v>
      </c>
      <c r="V38" s="7">
        <v>2</v>
      </c>
      <c r="W38" s="134">
        <v>16.5</v>
      </c>
      <c r="X38" s="7">
        <v>2</v>
      </c>
      <c r="Y38" s="8">
        <v>12.5</v>
      </c>
      <c r="Z38" s="7">
        <v>2</v>
      </c>
      <c r="AA38" s="8">
        <v>14.75</v>
      </c>
      <c r="AB38" s="68">
        <v>2</v>
      </c>
      <c r="AC38" s="10">
        <f t="shared" si="2"/>
        <v>28.625</v>
      </c>
      <c r="AD38" s="68">
        <f>V38+X38+Z38+AB38</f>
        <v>8</v>
      </c>
      <c r="AE38" s="355">
        <f t="shared" si="4"/>
        <v>64.274545454545461</v>
      </c>
      <c r="AF38" s="360">
        <f t="shared" si="5"/>
        <v>10.712424242424243</v>
      </c>
      <c r="AG38" s="364">
        <v>30</v>
      </c>
      <c r="AH38" s="11" t="s">
        <v>164</v>
      </c>
      <c r="AI38" s="133"/>
      <c r="AJ38" s="132"/>
      <c r="AK38" s="132"/>
      <c r="AL38" s="132"/>
      <c r="AM38" s="132"/>
    </row>
    <row r="39" spans="2:39" ht="21">
      <c r="B39" s="4">
        <v>29</v>
      </c>
      <c r="C39" s="490" t="s">
        <v>473</v>
      </c>
      <c r="D39" s="327" t="s">
        <v>474</v>
      </c>
      <c r="E39" s="6">
        <v>33.83</v>
      </c>
      <c r="F39" s="7">
        <v>5</v>
      </c>
      <c r="G39" s="220">
        <v>24.33</v>
      </c>
      <c r="H39" s="217">
        <v>0</v>
      </c>
      <c r="I39" s="8">
        <v>10</v>
      </c>
      <c r="J39" s="7">
        <v>3</v>
      </c>
      <c r="K39" s="220">
        <v>15.886666666666665</v>
      </c>
      <c r="L39" s="217">
        <v>0</v>
      </c>
      <c r="M39" s="8">
        <v>26.3</v>
      </c>
      <c r="N39" s="68">
        <v>4</v>
      </c>
      <c r="O39" s="10">
        <f t="shared" si="0"/>
        <v>30.094545454545454</v>
      </c>
      <c r="P39" s="68">
        <v>20</v>
      </c>
      <c r="Q39" s="224">
        <v>6.333333333333333</v>
      </c>
      <c r="R39" s="275">
        <v>0</v>
      </c>
      <c r="S39" s="65">
        <f t="shared" si="6"/>
        <v>6.333333333333333</v>
      </c>
      <c r="T39" s="70">
        <f t="shared" si="6"/>
        <v>0</v>
      </c>
      <c r="U39" s="10">
        <v>16.5</v>
      </c>
      <c r="V39" s="7">
        <v>2</v>
      </c>
      <c r="W39" s="134">
        <v>16</v>
      </c>
      <c r="X39" s="203">
        <v>2</v>
      </c>
      <c r="Y39" s="220">
        <v>7.83</v>
      </c>
      <c r="Z39" s="217">
        <v>0</v>
      </c>
      <c r="AA39" s="8">
        <v>15.25</v>
      </c>
      <c r="AB39" s="68">
        <v>2</v>
      </c>
      <c r="AC39" s="10">
        <f t="shared" si="2"/>
        <v>27.79</v>
      </c>
      <c r="AD39" s="68">
        <v>8</v>
      </c>
      <c r="AE39" s="355">
        <f t="shared" si="4"/>
        <v>64.217878787878789</v>
      </c>
      <c r="AF39" s="360">
        <f t="shared" si="5"/>
        <v>10.702979797979799</v>
      </c>
      <c r="AG39" s="364">
        <v>30</v>
      </c>
      <c r="AH39" s="11" t="s">
        <v>164</v>
      </c>
      <c r="AI39" s="133"/>
      <c r="AJ39" s="132"/>
      <c r="AK39" s="132"/>
      <c r="AL39" s="132"/>
      <c r="AM39" s="132"/>
    </row>
    <row r="40" spans="2:39" ht="21">
      <c r="B40" s="4">
        <v>30</v>
      </c>
      <c r="C40" s="490" t="s">
        <v>468</v>
      </c>
      <c r="D40" s="327" t="s">
        <v>148</v>
      </c>
      <c r="E40" s="216">
        <v>29.619999999999997</v>
      </c>
      <c r="F40" s="217">
        <v>0</v>
      </c>
      <c r="G40" s="220">
        <v>28.91</v>
      </c>
      <c r="H40" s="217">
        <v>0</v>
      </c>
      <c r="I40" s="220">
        <v>7</v>
      </c>
      <c r="J40" s="217">
        <v>0</v>
      </c>
      <c r="K40" s="220">
        <v>16.773333333333333</v>
      </c>
      <c r="L40" s="217">
        <v>0</v>
      </c>
      <c r="M40" s="8">
        <v>22.78</v>
      </c>
      <c r="N40" s="68">
        <v>4</v>
      </c>
      <c r="O40" s="65">
        <f t="shared" si="0"/>
        <v>28.659090909090914</v>
      </c>
      <c r="P40" s="70">
        <f>N40+L40+J40+H40+F40</f>
        <v>4</v>
      </c>
      <c r="Q40" s="224">
        <v>8</v>
      </c>
      <c r="R40" s="275">
        <v>0</v>
      </c>
      <c r="S40" s="65">
        <f t="shared" si="6"/>
        <v>8</v>
      </c>
      <c r="T40" s="70">
        <f t="shared" si="6"/>
        <v>0</v>
      </c>
      <c r="U40" s="10">
        <v>13</v>
      </c>
      <c r="V40" s="7">
        <v>2</v>
      </c>
      <c r="W40" s="134">
        <v>13.5</v>
      </c>
      <c r="X40" s="7">
        <v>2</v>
      </c>
      <c r="Y40" s="8">
        <v>10</v>
      </c>
      <c r="Z40" s="7">
        <v>2</v>
      </c>
      <c r="AA40" s="8">
        <v>13.75</v>
      </c>
      <c r="AB40" s="68">
        <v>2</v>
      </c>
      <c r="AC40" s="10">
        <f t="shared" si="2"/>
        <v>25.125</v>
      </c>
      <c r="AD40" s="68">
        <v>8</v>
      </c>
      <c r="AE40" s="355">
        <f t="shared" si="4"/>
        <v>61.784090909090914</v>
      </c>
      <c r="AF40" s="360">
        <f t="shared" si="5"/>
        <v>10.297348484848486</v>
      </c>
      <c r="AG40" s="364">
        <v>30</v>
      </c>
      <c r="AH40" s="11" t="s">
        <v>164</v>
      </c>
      <c r="AI40" s="133"/>
      <c r="AJ40" s="132"/>
      <c r="AK40" s="132"/>
      <c r="AL40" s="132"/>
      <c r="AM40" s="132"/>
    </row>
    <row r="41" spans="2:39" ht="21">
      <c r="B41" s="4">
        <v>31</v>
      </c>
      <c r="C41" s="490" t="s">
        <v>464</v>
      </c>
      <c r="D41" s="327" t="s">
        <v>12</v>
      </c>
      <c r="E41" s="216">
        <v>23.5</v>
      </c>
      <c r="F41" s="217">
        <v>0</v>
      </c>
      <c r="G41" s="8">
        <v>37.83</v>
      </c>
      <c r="H41" s="7">
        <v>5</v>
      </c>
      <c r="I41" s="220">
        <v>6</v>
      </c>
      <c r="J41" s="217">
        <v>0</v>
      </c>
      <c r="K41" s="220">
        <v>19.440000000000001</v>
      </c>
      <c r="L41" s="217">
        <v>0</v>
      </c>
      <c r="M41" s="8">
        <v>26.92</v>
      </c>
      <c r="N41" s="68">
        <v>4</v>
      </c>
      <c r="O41" s="10">
        <f t="shared" si="0"/>
        <v>31.006363636363638</v>
      </c>
      <c r="P41" s="68">
        <v>20</v>
      </c>
      <c r="Q41" s="224">
        <v>3.5</v>
      </c>
      <c r="R41" s="275">
        <v>0</v>
      </c>
      <c r="S41" s="65">
        <f t="shared" si="6"/>
        <v>3.5</v>
      </c>
      <c r="T41" s="70">
        <f t="shared" si="6"/>
        <v>0</v>
      </c>
      <c r="U41" s="10">
        <v>15</v>
      </c>
      <c r="V41" s="7">
        <v>2</v>
      </c>
      <c r="W41" s="134">
        <v>13</v>
      </c>
      <c r="X41" s="7">
        <v>2</v>
      </c>
      <c r="Y41" s="8">
        <v>14.33</v>
      </c>
      <c r="Z41" s="7">
        <v>2</v>
      </c>
      <c r="AA41" s="8">
        <v>12</v>
      </c>
      <c r="AB41" s="68">
        <v>2</v>
      </c>
      <c r="AC41" s="10">
        <f t="shared" si="2"/>
        <v>27.164999999999999</v>
      </c>
      <c r="AD41" s="68">
        <f>V41+X41+Z41+AB41</f>
        <v>8</v>
      </c>
      <c r="AE41" s="355">
        <f t="shared" si="4"/>
        <v>61.671363636363637</v>
      </c>
      <c r="AF41" s="360">
        <f t="shared" si="5"/>
        <v>10.278560606060607</v>
      </c>
      <c r="AG41" s="364">
        <v>30</v>
      </c>
      <c r="AH41" s="11" t="s">
        <v>164</v>
      </c>
      <c r="AI41" s="133"/>
      <c r="AJ41" s="132"/>
      <c r="AK41" s="132"/>
      <c r="AL41" s="132"/>
      <c r="AM41" s="132"/>
    </row>
    <row r="42" spans="2:39" ht="21">
      <c r="B42" s="4">
        <v>32</v>
      </c>
      <c r="C42" s="490" t="s">
        <v>462</v>
      </c>
      <c r="D42" s="327" t="s">
        <v>463</v>
      </c>
      <c r="E42" s="216">
        <v>17.119999999999997</v>
      </c>
      <c r="F42" s="217">
        <v>0</v>
      </c>
      <c r="G42" s="220">
        <v>24.83</v>
      </c>
      <c r="H42" s="217">
        <v>0</v>
      </c>
      <c r="I42" s="220">
        <v>6.125</v>
      </c>
      <c r="J42" s="217">
        <v>0</v>
      </c>
      <c r="K42" s="8">
        <v>20.333333333333332</v>
      </c>
      <c r="L42" s="7">
        <v>3</v>
      </c>
      <c r="M42" s="8">
        <v>20.84</v>
      </c>
      <c r="N42" s="68">
        <v>4</v>
      </c>
      <c r="O42" s="65">
        <f t="shared" si="0"/>
        <v>24.340454545454545</v>
      </c>
      <c r="P42" s="70">
        <f>N42+L42+J42+H42+F42</f>
        <v>7</v>
      </c>
      <c r="Q42" s="224">
        <v>6.333333333333333</v>
      </c>
      <c r="R42" s="275">
        <v>0</v>
      </c>
      <c r="S42" s="65">
        <f t="shared" si="6"/>
        <v>6.333333333333333</v>
      </c>
      <c r="T42" s="70">
        <f t="shared" si="6"/>
        <v>0</v>
      </c>
      <c r="U42" s="10">
        <v>18</v>
      </c>
      <c r="V42" s="7">
        <v>2</v>
      </c>
      <c r="W42" s="134">
        <v>13</v>
      </c>
      <c r="X42" s="7">
        <v>2</v>
      </c>
      <c r="Y42" s="8">
        <v>13.33</v>
      </c>
      <c r="Z42" s="7">
        <v>2</v>
      </c>
      <c r="AA42" s="8">
        <v>16.5</v>
      </c>
      <c r="AB42" s="68">
        <v>2</v>
      </c>
      <c r="AC42" s="10">
        <f t="shared" si="2"/>
        <v>30.414999999999999</v>
      </c>
      <c r="AD42" s="68">
        <f>V42+X42+Z42+AB42</f>
        <v>8</v>
      </c>
      <c r="AE42" s="355">
        <f t="shared" si="4"/>
        <v>61.088787878787876</v>
      </c>
      <c r="AF42" s="360">
        <f t="shared" si="5"/>
        <v>10.181464646464645</v>
      </c>
      <c r="AG42" s="364">
        <v>30</v>
      </c>
      <c r="AH42" s="11" t="s">
        <v>164</v>
      </c>
      <c r="AI42" s="133"/>
      <c r="AJ42" s="132"/>
      <c r="AK42" s="132"/>
      <c r="AL42" s="132"/>
      <c r="AM42" s="132"/>
    </row>
    <row r="43" spans="2:39" ht="21.75" thickBot="1">
      <c r="B43" s="29">
        <v>33</v>
      </c>
      <c r="C43" s="306" t="s">
        <v>458</v>
      </c>
      <c r="D43" s="328" t="s">
        <v>155</v>
      </c>
      <c r="E43" s="218">
        <v>23.560000000000002</v>
      </c>
      <c r="F43" s="219">
        <v>0</v>
      </c>
      <c r="G43" s="221">
        <v>23</v>
      </c>
      <c r="H43" s="219">
        <v>0</v>
      </c>
      <c r="I43" s="221">
        <v>5.375</v>
      </c>
      <c r="J43" s="219">
        <v>0</v>
      </c>
      <c r="K43" s="221">
        <v>16.22</v>
      </c>
      <c r="L43" s="219">
        <v>0</v>
      </c>
      <c r="M43" s="221">
        <v>14.56</v>
      </c>
      <c r="N43" s="341">
        <v>0</v>
      </c>
      <c r="O43" s="344">
        <f t="shared" si="0"/>
        <v>22.558636363636364</v>
      </c>
      <c r="P43" s="213">
        <f>N43+L43+J43+H43+F43</f>
        <v>0</v>
      </c>
      <c r="Q43" s="226">
        <v>5.666666666666667</v>
      </c>
      <c r="R43" s="341">
        <v>0</v>
      </c>
      <c r="S43" s="344">
        <f t="shared" si="6"/>
        <v>5.666666666666667</v>
      </c>
      <c r="T43" s="213">
        <f t="shared" si="6"/>
        <v>0</v>
      </c>
      <c r="U43" s="148">
        <v>19</v>
      </c>
      <c r="V43" s="32">
        <v>2</v>
      </c>
      <c r="W43" s="350">
        <v>12</v>
      </c>
      <c r="X43" s="32">
        <v>2</v>
      </c>
      <c r="Y43" s="116">
        <v>15.25</v>
      </c>
      <c r="Z43" s="32">
        <v>2</v>
      </c>
      <c r="AA43" s="116">
        <v>18.25</v>
      </c>
      <c r="AB43" s="126">
        <v>2</v>
      </c>
      <c r="AC43" s="148">
        <f t="shared" si="2"/>
        <v>32.25</v>
      </c>
      <c r="AD43" s="126">
        <f>V43+X43+Z43+AB43</f>
        <v>8</v>
      </c>
      <c r="AE43" s="356">
        <f t="shared" si="4"/>
        <v>60.475303030303031</v>
      </c>
      <c r="AF43" s="361">
        <f t="shared" si="5"/>
        <v>10.079217171717172</v>
      </c>
      <c r="AG43" s="365">
        <v>30</v>
      </c>
      <c r="AH43" s="150" t="s">
        <v>164</v>
      </c>
      <c r="AI43" s="133"/>
      <c r="AJ43" s="132"/>
      <c r="AK43" s="132"/>
      <c r="AL43" s="132"/>
      <c r="AM43" s="132"/>
    </row>
    <row r="44" spans="2:39" ht="21">
      <c r="B44" s="114">
        <v>34</v>
      </c>
      <c r="C44" s="335" t="s">
        <v>414</v>
      </c>
      <c r="D44" s="336" t="s">
        <v>8</v>
      </c>
      <c r="E44" s="337">
        <v>24.369999999999997</v>
      </c>
      <c r="F44" s="338">
        <v>0</v>
      </c>
      <c r="G44" s="339">
        <v>33.33</v>
      </c>
      <c r="H44" s="300">
        <v>5</v>
      </c>
      <c r="I44" s="340">
        <v>2</v>
      </c>
      <c r="J44" s="338">
        <v>0</v>
      </c>
      <c r="K44" s="340">
        <v>15.333333333333334</v>
      </c>
      <c r="L44" s="338">
        <v>0</v>
      </c>
      <c r="M44" s="339">
        <v>22.16</v>
      </c>
      <c r="N44" s="301">
        <v>4</v>
      </c>
      <c r="O44" s="342">
        <f xml:space="preserve"> ((E44+G44+I44+K44+M44)/11)*3</f>
        <v>26.507272727272728</v>
      </c>
      <c r="P44" s="343">
        <f>N44+L44+J44+H44+F44</f>
        <v>9</v>
      </c>
      <c r="Q44" s="345">
        <v>4.5</v>
      </c>
      <c r="R44" s="346">
        <v>0</v>
      </c>
      <c r="S44" s="342">
        <f>Q44</f>
        <v>4.5</v>
      </c>
      <c r="T44" s="343">
        <f>R44</f>
        <v>0</v>
      </c>
      <c r="U44" s="302">
        <v>10</v>
      </c>
      <c r="V44" s="300">
        <v>2</v>
      </c>
      <c r="W44" s="349">
        <v>15.5</v>
      </c>
      <c r="X44" s="300">
        <v>2</v>
      </c>
      <c r="Y44" s="339">
        <v>15</v>
      </c>
      <c r="Z44" s="300">
        <v>2</v>
      </c>
      <c r="AA44" s="339">
        <v>14.5</v>
      </c>
      <c r="AB44" s="301">
        <v>2</v>
      </c>
      <c r="AC44" s="351">
        <f xml:space="preserve"> ((AA44+W44+U44+Y44)/4)*2</f>
        <v>27.5</v>
      </c>
      <c r="AD44" s="352">
        <f>V44+X44+Z44+AB44</f>
        <v>8</v>
      </c>
      <c r="AE44" s="353">
        <f xml:space="preserve"> O44+S44+AC44</f>
        <v>58.507272727272728</v>
      </c>
      <c r="AF44" s="357">
        <f>SUM(AE44/6)</f>
        <v>9.7512121212121219</v>
      </c>
      <c r="AG44" s="362">
        <f>P44+R44+AD44</f>
        <v>17</v>
      </c>
      <c r="AH44" s="366" t="s">
        <v>165</v>
      </c>
      <c r="AI44" s="133"/>
      <c r="AJ44" s="132"/>
      <c r="AK44" s="132"/>
      <c r="AL44" s="132"/>
      <c r="AM44" s="132"/>
    </row>
    <row r="45" spans="2:39" ht="21">
      <c r="B45" s="4">
        <v>35</v>
      </c>
      <c r="C45" s="324" t="s">
        <v>435</v>
      </c>
      <c r="D45" s="327" t="s">
        <v>135</v>
      </c>
      <c r="E45" s="6">
        <v>34.75</v>
      </c>
      <c r="F45" s="7">
        <v>5</v>
      </c>
      <c r="G45" s="220">
        <v>26.160000000000004</v>
      </c>
      <c r="H45" s="217">
        <v>0</v>
      </c>
      <c r="I45" s="220">
        <v>5.5</v>
      </c>
      <c r="J45" s="217">
        <v>0</v>
      </c>
      <c r="K45" s="8">
        <v>21.77333333333333</v>
      </c>
      <c r="L45" s="7">
        <v>3</v>
      </c>
      <c r="M45" s="8">
        <v>22.72</v>
      </c>
      <c r="N45" s="9">
        <v>4</v>
      </c>
      <c r="O45" s="67">
        <f t="shared" si="0"/>
        <v>30.246363636363633</v>
      </c>
      <c r="P45" s="68">
        <v>20</v>
      </c>
      <c r="Q45" s="224">
        <v>1</v>
      </c>
      <c r="R45" s="222">
        <v>0</v>
      </c>
      <c r="S45" s="69">
        <f t="shared" si="6"/>
        <v>1</v>
      </c>
      <c r="T45" s="70">
        <f t="shared" si="6"/>
        <v>0</v>
      </c>
      <c r="U45" s="10">
        <v>17</v>
      </c>
      <c r="V45" s="7">
        <v>2</v>
      </c>
      <c r="W45" s="134">
        <v>16.5</v>
      </c>
      <c r="X45" s="7">
        <v>2</v>
      </c>
      <c r="Y45" s="8">
        <v>10.5</v>
      </c>
      <c r="Z45" s="7">
        <v>2</v>
      </c>
      <c r="AA45" s="8">
        <v>10</v>
      </c>
      <c r="AB45" s="9">
        <v>2</v>
      </c>
      <c r="AC45" s="67">
        <f t="shared" si="2"/>
        <v>27</v>
      </c>
      <c r="AD45" s="68">
        <f>V45+X45+Z45+AB45</f>
        <v>8</v>
      </c>
      <c r="AE45" s="331">
        <f t="shared" si="4"/>
        <v>58.246363636363633</v>
      </c>
      <c r="AF45" s="329">
        <f t="shared" si="5"/>
        <v>9.7077272727272721</v>
      </c>
      <c r="AG45" s="333">
        <f t="shared" ref="AG45:AG57" si="7">P45+R45+AD45</f>
        <v>28</v>
      </c>
      <c r="AH45" s="89" t="s">
        <v>165</v>
      </c>
      <c r="AI45" s="133"/>
      <c r="AJ45" s="132"/>
      <c r="AK45" s="132"/>
      <c r="AL45" s="132"/>
      <c r="AM45" s="132"/>
    </row>
    <row r="46" spans="2:39" ht="21">
      <c r="B46" s="4">
        <v>36</v>
      </c>
      <c r="C46" s="324" t="s">
        <v>453</v>
      </c>
      <c r="D46" s="327" t="s">
        <v>454</v>
      </c>
      <c r="E46" s="216">
        <v>25.619999999999997</v>
      </c>
      <c r="F46" s="217">
        <v>0</v>
      </c>
      <c r="G46" s="220">
        <v>29.33</v>
      </c>
      <c r="H46" s="217">
        <v>0</v>
      </c>
      <c r="I46" s="220">
        <v>2.5</v>
      </c>
      <c r="J46" s="217">
        <v>0</v>
      </c>
      <c r="K46" s="220">
        <v>19.553333333333331</v>
      </c>
      <c r="L46" s="217">
        <v>0</v>
      </c>
      <c r="M46" s="8">
        <v>25.16</v>
      </c>
      <c r="N46" s="9">
        <v>4</v>
      </c>
      <c r="O46" s="69">
        <f t="shared" si="0"/>
        <v>27.86272727272727</v>
      </c>
      <c r="P46" s="70">
        <f t="shared" ref="P46:P57" si="8">N46+L46+J46+H46+F46</f>
        <v>4</v>
      </c>
      <c r="Q46" s="224">
        <v>6</v>
      </c>
      <c r="R46" s="222">
        <v>0</v>
      </c>
      <c r="S46" s="69">
        <f t="shared" si="6"/>
        <v>6</v>
      </c>
      <c r="T46" s="70">
        <f t="shared" si="6"/>
        <v>0</v>
      </c>
      <c r="U46" s="10">
        <v>12.5</v>
      </c>
      <c r="V46" s="7">
        <v>2</v>
      </c>
      <c r="W46" s="134">
        <v>13</v>
      </c>
      <c r="X46" s="7">
        <v>2</v>
      </c>
      <c r="Y46" s="220">
        <v>7.5</v>
      </c>
      <c r="Z46" s="217">
        <v>0</v>
      </c>
      <c r="AA46" s="8">
        <v>15.75</v>
      </c>
      <c r="AB46" s="9">
        <v>2</v>
      </c>
      <c r="AC46" s="67">
        <f t="shared" si="2"/>
        <v>24.375</v>
      </c>
      <c r="AD46" s="68">
        <v>8</v>
      </c>
      <c r="AE46" s="331">
        <f t="shared" si="4"/>
        <v>58.23772727272727</v>
      </c>
      <c r="AF46" s="329">
        <f t="shared" si="5"/>
        <v>9.7062878787878777</v>
      </c>
      <c r="AG46" s="333">
        <f t="shared" si="7"/>
        <v>12</v>
      </c>
      <c r="AH46" s="89" t="s">
        <v>165</v>
      </c>
      <c r="AI46" s="133"/>
      <c r="AJ46" s="132"/>
      <c r="AK46" s="132"/>
      <c r="AL46" s="132"/>
      <c r="AM46" s="132"/>
    </row>
    <row r="47" spans="2:39" ht="21">
      <c r="B47" s="4">
        <v>37</v>
      </c>
      <c r="C47" s="324" t="s">
        <v>434</v>
      </c>
      <c r="D47" s="327" t="s">
        <v>131</v>
      </c>
      <c r="E47" s="216">
        <v>19.310000000000002</v>
      </c>
      <c r="F47" s="217">
        <v>0</v>
      </c>
      <c r="G47" s="220">
        <v>23</v>
      </c>
      <c r="H47" s="217">
        <v>0</v>
      </c>
      <c r="I47" s="220">
        <v>3.5</v>
      </c>
      <c r="J47" s="217">
        <v>0</v>
      </c>
      <c r="K47" s="220">
        <v>18.886666666666667</v>
      </c>
      <c r="L47" s="217">
        <v>0</v>
      </c>
      <c r="M47" s="220">
        <v>13.08</v>
      </c>
      <c r="N47" s="222">
        <v>0</v>
      </c>
      <c r="O47" s="69">
        <f t="shared" si="0"/>
        <v>21.211818181818185</v>
      </c>
      <c r="P47" s="70">
        <f t="shared" si="8"/>
        <v>0</v>
      </c>
      <c r="Q47" s="224">
        <v>6.5</v>
      </c>
      <c r="R47" s="222">
        <v>0</v>
      </c>
      <c r="S47" s="69">
        <f t="shared" si="6"/>
        <v>6.5</v>
      </c>
      <c r="T47" s="70">
        <f t="shared" si="6"/>
        <v>0</v>
      </c>
      <c r="U47" s="10">
        <v>15.5</v>
      </c>
      <c r="V47" s="7">
        <v>2</v>
      </c>
      <c r="W47" s="134">
        <v>16.5</v>
      </c>
      <c r="X47" s="7">
        <v>2</v>
      </c>
      <c r="Y47" s="8">
        <v>10.33</v>
      </c>
      <c r="Z47" s="7">
        <v>2</v>
      </c>
      <c r="AA47" s="8">
        <v>18</v>
      </c>
      <c r="AB47" s="9">
        <v>2</v>
      </c>
      <c r="AC47" s="67">
        <f t="shared" si="2"/>
        <v>30.164999999999999</v>
      </c>
      <c r="AD47" s="68">
        <f>V47+X47+Z47+AB47</f>
        <v>8</v>
      </c>
      <c r="AE47" s="331">
        <f t="shared" si="4"/>
        <v>57.87681818181818</v>
      </c>
      <c r="AF47" s="329">
        <f t="shared" si="5"/>
        <v>9.646136363636364</v>
      </c>
      <c r="AG47" s="333">
        <f t="shared" si="7"/>
        <v>8</v>
      </c>
      <c r="AH47" s="89" t="s">
        <v>165</v>
      </c>
      <c r="AI47" s="133"/>
      <c r="AJ47" s="132"/>
      <c r="AK47" s="132"/>
      <c r="AL47" s="132"/>
      <c r="AM47" s="132"/>
    </row>
    <row r="48" spans="2:39" ht="21">
      <c r="B48" s="4">
        <v>38</v>
      </c>
      <c r="C48" s="324" t="s">
        <v>447</v>
      </c>
      <c r="D48" s="327" t="s">
        <v>151</v>
      </c>
      <c r="E48" s="216">
        <v>22.5</v>
      </c>
      <c r="F48" s="217">
        <v>0</v>
      </c>
      <c r="G48" s="220">
        <v>28</v>
      </c>
      <c r="H48" s="217">
        <v>0</v>
      </c>
      <c r="I48" s="220">
        <v>5.625</v>
      </c>
      <c r="J48" s="217">
        <v>0</v>
      </c>
      <c r="K48" s="220">
        <v>10.886666666666665</v>
      </c>
      <c r="L48" s="217">
        <v>0</v>
      </c>
      <c r="M48" s="220">
        <v>14.64</v>
      </c>
      <c r="N48" s="222">
        <v>0</v>
      </c>
      <c r="O48" s="69">
        <f t="shared" si="0"/>
        <v>22.268636363636364</v>
      </c>
      <c r="P48" s="70">
        <f t="shared" si="8"/>
        <v>0</v>
      </c>
      <c r="Q48" s="224">
        <v>8.3333333333333339</v>
      </c>
      <c r="R48" s="222">
        <v>0</v>
      </c>
      <c r="S48" s="69">
        <f t="shared" si="6"/>
        <v>8.3333333333333339</v>
      </c>
      <c r="T48" s="70">
        <f t="shared" si="6"/>
        <v>0</v>
      </c>
      <c r="U48" s="10">
        <v>13.5</v>
      </c>
      <c r="V48" s="7">
        <v>2</v>
      </c>
      <c r="W48" s="134">
        <v>10.5</v>
      </c>
      <c r="X48" s="7">
        <v>2</v>
      </c>
      <c r="Y48" s="8">
        <v>13.83</v>
      </c>
      <c r="Z48" s="7">
        <v>2</v>
      </c>
      <c r="AA48" s="8">
        <v>13.75</v>
      </c>
      <c r="AB48" s="9">
        <v>2</v>
      </c>
      <c r="AC48" s="67">
        <f t="shared" si="2"/>
        <v>25.79</v>
      </c>
      <c r="AD48" s="68">
        <v>8</v>
      </c>
      <c r="AE48" s="331">
        <f t="shared" si="4"/>
        <v>56.391969696969696</v>
      </c>
      <c r="AF48" s="329">
        <f t="shared" si="5"/>
        <v>9.3986616161616165</v>
      </c>
      <c r="AG48" s="333">
        <f t="shared" si="7"/>
        <v>8</v>
      </c>
      <c r="AH48" s="89" t="s">
        <v>165</v>
      </c>
      <c r="AI48" s="133"/>
      <c r="AJ48" s="132"/>
      <c r="AK48" s="132"/>
      <c r="AL48" s="132"/>
      <c r="AM48" s="132"/>
    </row>
    <row r="49" spans="2:39" ht="21">
      <c r="B49" s="4">
        <v>39</v>
      </c>
      <c r="C49" s="324" t="s">
        <v>460</v>
      </c>
      <c r="D49" s="327" t="s">
        <v>461</v>
      </c>
      <c r="E49" s="6">
        <v>36.18</v>
      </c>
      <c r="F49" s="7">
        <v>5</v>
      </c>
      <c r="G49" s="8">
        <v>31.25</v>
      </c>
      <c r="H49" s="7">
        <v>5</v>
      </c>
      <c r="I49" s="220">
        <v>5.5</v>
      </c>
      <c r="J49" s="217">
        <v>0</v>
      </c>
      <c r="K49" s="220">
        <v>14.553333333333333</v>
      </c>
      <c r="L49" s="217">
        <v>0</v>
      </c>
      <c r="M49" s="8">
        <v>21.84</v>
      </c>
      <c r="N49" s="9">
        <v>4</v>
      </c>
      <c r="O49" s="69">
        <f t="shared" si="0"/>
        <v>29.81545454545455</v>
      </c>
      <c r="P49" s="70">
        <f t="shared" si="8"/>
        <v>14</v>
      </c>
      <c r="Q49" s="224">
        <v>6</v>
      </c>
      <c r="R49" s="222">
        <v>0</v>
      </c>
      <c r="S49" s="69">
        <f t="shared" si="6"/>
        <v>6</v>
      </c>
      <c r="T49" s="70">
        <f t="shared" si="6"/>
        <v>0</v>
      </c>
      <c r="U49" s="10">
        <v>13</v>
      </c>
      <c r="V49" s="7">
        <v>2</v>
      </c>
      <c r="W49" s="225">
        <v>6</v>
      </c>
      <c r="X49" s="217">
        <v>0</v>
      </c>
      <c r="Y49" s="8">
        <v>11.66</v>
      </c>
      <c r="Z49" s="7">
        <v>2</v>
      </c>
      <c r="AA49" s="220">
        <v>8</v>
      </c>
      <c r="AB49" s="222">
        <v>0</v>
      </c>
      <c r="AC49" s="69">
        <f t="shared" si="2"/>
        <v>19.329999999999998</v>
      </c>
      <c r="AD49" s="70">
        <f>V49+X49+Z49+AB49</f>
        <v>4</v>
      </c>
      <c r="AE49" s="331">
        <f t="shared" si="4"/>
        <v>55.145454545454548</v>
      </c>
      <c r="AF49" s="329">
        <f t="shared" si="5"/>
        <v>9.1909090909090914</v>
      </c>
      <c r="AG49" s="333">
        <f t="shared" si="7"/>
        <v>18</v>
      </c>
      <c r="AH49" s="89" t="s">
        <v>165</v>
      </c>
      <c r="AI49" s="133"/>
      <c r="AJ49" s="132"/>
      <c r="AK49" s="132"/>
      <c r="AL49" s="132"/>
      <c r="AM49" s="132"/>
    </row>
    <row r="50" spans="2:39" ht="21">
      <c r="B50" s="4">
        <v>40</v>
      </c>
      <c r="C50" s="324" t="s">
        <v>469</v>
      </c>
      <c r="D50" s="327" t="s">
        <v>470</v>
      </c>
      <c r="E50" s="6">
        <v>36.119999999999997</v>
      </c>
      <c r="F50" s="7">
        <v>5</v>
      </c>
      <c r="G50" s="8">
        <v>31.33</v>
      </c>
      <c r="H50" s="7">
        <v>5</v>
      </c>
      <c r="I50" s="220">
        <v>4.375</v>
      </c>
      <c r="J50" s="217">
        <v>0</v>
      </c>
      <c r="K50" s="220">
        <v>12.553333333333333</v>
      </c>
      <c r="L50" s="217">
        <v>0</v>
      </c>
      <c r="M50" s="8">
        <v>20.04</v>
      </c>
      <c r="N50" s="9">
        <v>4</v>
      </c>
      <c r="O50" s="69">
        <f t="shared" si="0"/>
        <v>28.477727272727272</v>
      </c>
      <c r="P50" s="70">
        <f t="shared" si="8"/>
        <v>14</v>
      </c>
      <c r="Q50" s="224">
        <v>0</v>
      </c>
      <c r="R50" s="222">
        <v>0</v>
      </c>
      <c r="S50" s="69">
        <f t="shared" si="6"/>
        <v>0</v>
      </c>
      <c r="T50" s="70">
        <f t="shared" si="6"/>
        <v>0</v>
      </c>
      <c r="U50" s="10">
        <v>13</v>
      </c>
      <c r="V50" s="7">
        <v>2</v>
      </c>
      <c r="W50" s="225">
        <v>9.5</v>
      </c>
      <c r="X50" s="217">
        <v>0</v>
      </c>
      <c r="Y50" s="8">
        <v>18.5</v>
      </c>
      <c r="Z50" s="7">
        <v>2</v>
      </c>
      <c r="AA50" s="8">
        <v>12</v>
      </c>
      <c r="AB50" s="9">
        <v>2</v>
      </c>
      <c r="AC50" s="67">
        <f t="shared" si="2"/>
        <v>26.5</v>
      </c>
      <c r="AD50" s="68">
        <v>8</v>
      </c>
      <c r="AE50" s="331">
        <f t="shared" si="4"/>
        <v>54.977727272727272</v>
      </c>
      <c r="AF50" s="329">
        <f t="shared" si="5"/>
        <v>9.1629545454545447</v>
      </c>
      <c r="AG50" s="333">
        <f t="shared" si="7"/>
        <v>22</v>
      </c>
      <c r="AH50" s="89" t="s">
        <v>165</v>
      </c>
      <c r="AI50" s="133"/>
      <c r="AJ50" s="132"/>
      <c r="AK50" s="132"/>
      <c r="AL50" s="132"/>
      <c r="AM50" s="132"/>
    </row>
    <row r="51" spans="2:39" ht="21">
      <c r="B51" s="4">
        <v>41</v>
      </c>
      <c r="C51" s="324" t="s">
        <v>471</v>
      </c>
      <c r="D51" s="327" t="s">
        <v>472</v>
      </c>
      <c r="E51" s="216">
        <v>20.66</v>
      </c>
      <c r="F51" s="217">
        <v>0</v>
      </c>
      <c r="G51" s="220">
        <v>20.83</v>
      </c>
      <c r="H51" s="217">
        <v>0</v>
      </c>
      <c r="I51" s="220">
        <v>5.5</v>
      </c>
      <c r="J51" s="217">
        <v>0</v>
      </c>
      <c r="K51" s="220">
        <v>15.106666666666667</v>
      </c>
      <c r="L51" s="217">
        <v>0</v>
      </c>
      <c r="M51" s="220">
        <v>18.260000000000002</v>
      </c>
      <c r="N51" s="222">
        <v>0</v>
      </c>
      <c r="O51" s="69">
        <f t="shared" si="0"/>
        <v>21.915454545454548</v>
      </c>
      <c r="P51" s="70">
        <f t="shared" si="8"/>
        <v>0</v>
      </c>
      <c r="Q51" s="224">
        <v>3</v>
      </c>
      <c r="R51" s="222">
        <v>0</v>
      </c>
      <c r="S51" s="69">
        <f t="shared" si="6"/>
        <v>3</v>
      </c>
      <c r="T51" s="70">
        <f t="shared" si="6"/>
        <v>0</v>
      </c>
      <c r="U51" s="10">
        <v>14</v>
      </c>
      <c r="V51" s="7">
        <v>2</v>
      </c>
      <c r="W51" s="134">
        <v>19.5</v>
      </c>
      <c r="X51" s="7">
        <v>2</v>
      </c>
      <c r="Y51" s="8">
        <v>10</v>
      </c>
      <c r="Z51" s="7">
        <v>2</v>
      </c>
      <c r="AA51" s="8">
        <v>16.25</v>
      </c>
      <c r="AB51" s="9">
        <v>2</v>
      </c>
      <c r="AC51" s="67">
        <f t="shared" si="2"/>
        <v>29.875</v>
      </c>
      <c r="AD51" s="68">
        <f>V51+X51+Z51+AB51</f>
        <v>8</v>
      </c>
      <c r="AE51" s="331">
        <f t="shared" si="4"/>
        <v>54.790454545454551</v>
      </c>
      <c r="AF51" s="329">
        <f t="shared" si="5"/>
        <v>9.1317424242424252</v>
      </c>
      <c r="AG51" s="333">
        <f t="shared" si="7"/>
        <v>8</v>
      </c>
      <c r="AH51" s="89" t="s">
        <v>165</v>
      </c>
      <c r="AI51" s="133"/>
      <c r="AJ51" s="132"/>
      <c r="AK51" s="132"/>
      <c r="AL51" s="132"/>
      <c r="AM51" s="132"/>
    </row>
    <row r="52" spans="2:39" ht="21">
      <c r="B52" s="4">
        <v>42</v>
      </c>
      <c r="C52" s="324" t="s">
        <v>425</v>
      </c>
      <c r="D52" s="327" t="s">
        <v>426</v>
      </c>
      <c r="E52" s="216">
        <v>26.810000000000002</v>
      </c>
      <c r="F52" s="217">
        <v>0</v>
      </c>
      <c r="G52" s="220">
        <v>24.83</v>
      </c>
      <c r="H52" s="217">
        <v>0</v>
      </c>
      <c r="I52" s="220">
        <v>4</v>
      </c>
      <c r="J52" s="217">
        <v>0</v>
      </c>
      <c r="K52" s="220">
        <v>13.773333333333333</v>
      </c>
      <c r="L52" s="217">
        <v>0</v>
      </c>
      <c r="M52" s="220">
        <v>17.079999999999998</v>
      </c>
      <c r="N52" s="222">
        <v>0</v>
      </c>
      <c r="O52" s="69">
        <f t="shared" si="0"/>
        <v>23.589090909090906</v>
      </c>
      <c r="P52" s="70">
        <f t="shared" si="8"/>
        <v>0</v>
      </c>
      <c r="Q52" s="224">
        <v>7.5</v>
      </c>
      <c r="R52" s="222">
        <v>0</v>
      </c>
      <c r="S52" s="69">
        <f t="shared" si="6"/>
        <v>7.5</v>
      </c>
      <c r="T52" s="70">
        <f t="shared" si="6"/>
        <v>0</v>
      </c>
      <c r="U52" s="10">
        <v>12</v>
      </c>
      <c r="V52" s="7">
        <v>2</v>
      </c>
      <c r="W52" s="134">
        <v>12.5</v>
      </c>
      <c r="X52" s="7">
        <v>2</v>
      </c>
      <c r="Y52" s="220">
        <v>7</v>
      </c>
      <c r="Z52" s="217">
        <v>0</v>
      </c>
      <c r="AA52" s="8">
        <v>15.5</v>
      </c>
      <c r="AB52" s="9">
        <v>2</v>
      </c>
      <c r="AC52" s="67">
        <f t="shared" si="2"/>
        <v>23.5</v>
      </c>
      <c r="AD52" s="68">
        <v>8</v>
      </c>
      <c r="AE52" s="331">
        <f t="shared" si="4"/>
        <v>54.589090909090906</v>
      </c>
      <c r="AF52" s="329">
        <f t="shared" si="5"/>
        <v>9.0981818181818177</v>
      </c>
      <c r="AG52" s="333">
        <f t="shared" si="7"/>
        <v>8</v>
      </c>
      <c r="AH52" s="89" t="s">
        <v>165</v>
      </c>
      <c r="AI52" s="133"/>
      <c r="AJ52" s="132"/>
      <c r="AK52" s="132"/>
      <c r="AL52" s="132"/>
      <c r="AM52" s="132"/>
    </row>
    <row r="53" spans="2:39" ht="21">
      <c r="B53" s="4">
        <v>43</v>
      </c>
      <c r="C53" s="324" t="s">
        <v>459</v>
      </c>
      <c r="D53" s="327" t="s">
        <v>134</v>
      </c>
      <c r="E53" s="216">
        <v>27.060000000000002</v>
      </c>
      <c r="F53" s="217">
        <v>0</v>
      </c>
      <c r="G53" s="220">
        <v>17.329999999999998</v>
      </c>
      <c r="H53" s="217">
        <v>0</v>
      </c>
      <c r="I53" s="220">
        <v>6.0625</v>
      </c>
      <c r="J53" s="217">
        <v>0</v>
      </c>
      <c r="K53" s="220">
        <v>12.773333333333333</v>
      </c>
      <c r="L53" s="217">
        <v>0</v>
      </c>
      <c r="M53" s="220">
        <v>16.22</v>
      </c>
      <c r="N53" s="222">
        <v>0</v>
      </c>
      <c r="O53" s="69">
        <f t="shared" si="0"/>
        <v>21.667045454545452</v>
      </c>
      <c r="P53" s="70">
        <f t="shared" si="8"/>
        <v>0</v>
      </c>
      <c r="Q53" s="224">
        <v>3.5</v>
      </c>
      <c r="R53" s="222">
        <v>0</v>
      </c>
      <c r="S53" s="69">
        <f t="shared" si="6"/>
        <v>3.5</v>
      </c>
      <c r="T53" s="70">
        <f t="shared" si="6"/>
        <v>0</v>
      </c>
      <c r="U53" s="10">
        <v>12.5</v>
      </c>
      <c r="V53" s="7">
        <v>2</v>
      </c>
      <c r="W53" s="225">
        <v>9.5</v>
      </c>
      <c r="X53" s="217">
        <v>0</v>
      </c>
      <c r="Y53" s="8">
        <v>15.5</v>
      </c>
      <c r="Z53" s="7">
        <v>2</v>
      </c>
      <c r="AA53" s="8">
        <v>12</v>
      </c>
      <c r="AB53" s="9">
        <v>2</v>
      </c>
      <c r="AC53" s="67">
        <f t="shared" si="2"/>
        <v>24.75</v>
      </c>
      <c r="AD53" s="68">
        <v>8</v>
      </c>
      <c r="AE53" s="331">
        <f t="shared" si="4"/>
        <v>49.917045454545452</v>
      </c>
      <c r="AF53" s="329">
        <f t="shared" si="5"/>
        <v>8.3195075757575747</v>
      </c>
      <c r="AG53" s="333">
        <f t="shared" si="7"/>
        <v>8</v>
      </c>
      <c r="AH53" s="89" t="s">
        <v>165</v>
      </c>
      <c r="AI53" s="133"/>
      <c r="AJ53" s="132"/>
      <c r="AK53" s="132"/>
      <c r="AL53" s="132"/>
      <c r="AM53" s="132"/>
    </row>
    <row r="54" spans="2:39" ht="21">
      <c r="B54" s="4">
        <v>44</v>
      </c>
      <c r="C54" s="324" t="s">
        <v>431</v>
      </c>
      <c r="D54" s="327" t="s">
        <v>181</v>
      </c>
      <c r="E54" s="216">
        <v>24.119999999999997</v>
      </c>
      <c r="F54" s="217">
        <v>0</v>
      </c>
      <c r="G54" s="220">
        <v>16.5</v>
      </c>
      <c r="H54" s="217">
        <v>0</v>
      </c>
      <c r="I54" s="220">
        <v>4.625</v>
      </c>
      <c r="J54" s="217">
        <v>0</v>
      </c>
      <c r="K54" s="220">
        <v>13.333333333333334</v>
      </c>
      <c r="L54" s="217">
        <v>0</v>
      </c>
      <c r="M54" s="220">
        <v>15.6</v>
      </c>
      <c r="N54" s="222">
        <v>0</v>
      </c>
      <c r="O54" s="69">
        <f t="shared" si="0"/>
        <v>20.230454545454545</v>
      </c>
      <c r="P54" s="70">
        <f t="shared" si="8"/>
        <v>0</v>
      </c>
      <c r="Q54" s="224">
        <v>3</v>
      </c>
      <c r="R54" s="222">
        <v>0</v>
      </c>
      <c r="S54" s="69">
        <f t="shared" si="6"/>
        <v>3</v>
      </c>
      <c r="T54" s="70">
        <f t="shared" si="6"/>
        <v>0</v>
      </c>
      <c r="U54" s="10">
        <v>10.5</v>
      </c>
      <c r="V54" s="7">
        <v>2</v>
      </c>
      <c r="W54" s="134">
        <v>10</v>
      </c>
      <c r="X54" s="7">
        <v>2</v>
      </c>
      <c r="Y54" s="8">
        <v>15.25</v>
      </c>
      <c r="Z54" s="7">
        <v>2</v>
      </c>
      <c r="AA54" s="220">
        <v>7.75</v>
      </c>
      <c r="AB54" s="222">
        <v>0</v>
      </c>
      <c r="AC54" s="67">
        <f t="shared" si="2"/>
        <v>21.75</v>
      </c>
      <c r="AD54" s="68">
        <v>8</v>
      </c>
      <c r="AE54" s="331">
        <f t="shared" si="4"/>
        <v>44.980454545454549</v>
      </c>
      <c r="AF54" s="329">
        <f t="shared" si="5"/>
        <v>7.4967424242424245</v>
      </c>
      <c r="AG54" s="333">
        <f t="shared" si="7"/>
        <v>8</v>
      </c>
      <c r="AH54" s="89" t="s">
        <v>165</v>
      </c>
      <c r="AI54" s="133"/>
      <c r="AJ54" s="132"/>
      <c r="AK54" s="132"/>
      <c r="AL54" s="132"/>
      <c r="AM54" s="132"/>
    </row>
    <row r="55" spans="2:39" ht="21.75" thickBot="1">
      <c r="B55" s="29">
        <v>45</v>
      </c>
      <c r="C55" s="325" t="s">
        <v>423</v>
      </c>
      <c r="D55" s="328" t="s">
        <v>424</v>
      </c>
      <c r="E55" s="218">
        <v>18.75</v>
      </c>
      <c r="F55" s="219">
        <v>0</v>
      </c>
      <c r="G55" s="221">
        <v>23.66</v>
      </c>
      <c r="H55" s="219">
        <v>0</v>
      </c>
      <c r="I55" s="221">
        <v>3.5</v>
      </c>
      <c r="J55" s="219">
        <v>0</v>
      </c>
      <c r="K55" s="221">
        <v>14.553333333333333</v>
      </c>
      <c r="L55" s="219">
        <v>0</v>
      </c>
      <c r="M55" s="221">
        <v>16.100000000000001</v>
      </c>
      <c r="N55" s="223">
        <v>0</v>
      </c>
      <c r="O55" s="212">
        <f t="shared" si="0"/>
        <v>20.880909090909089</v>
      </c>
      <c r="P55" s="213">
        <f t="shared" si="8"/>
        <v>0</v>
      </c>
      <c r="Q55" s="226">
        <v>0.5</v>
      </c>
      <c r="R55" s="223">
        <v>0</v>
      </c>
      <c r="S55" s="212">
        <f t="shared" si="6"/>
        <v>0.5</v>
      </c>
      <c r="T55" s="213">
        <f t="shared" si="6"/>
        <v>0</v>
      </c>
      <c r="U55" s="148">
        <v>13</v>
      </c>
      <c r="V55" s="32">
        <v>2</v>
      </c>
      <c r="W55" s="298">
        <v>6</v>
      </c>
      <c r="X55" s="219">
        <v>0</v>
      </c>
      <c r="Y55" s="116">
        <v>12.33</v>
      </c>
      <c r="Z55" s="32">
        <v>2</v>
      </c>
      <c r="AA55" s="221">
        <v>6</v>
      </c>
      <c r="AB55" s="223">
        <v>0</v>
      </c>
      <c r="AC55" s="212">
        <f t="shared" si="2"/>
        <v>18.664999999999999</v>
      </c>
      <c r="AD55" s="213">
        <f>V55+X55+Z55+AB55</f>
        <v>4</v>
      </c>
      <c r="AE55" s="332">
        <f t="shared" si="4"/>
        <v>40.045909090909092</v>
      </c>
      <c r="AF55" s="330">
        <f t="shared" si="5"/>
        <v>6.6743181818181823</v>
      </c>
      <c r="AG55" s="334">
        <f t="shared" si="7"/>
        <v>4</v>
      </c>
      <c r="AH55" s="98" t="s">
        <v>165</v>
      </c>
      <c r="AI55" s="133"/>
      <c r="AJ55" s="132"/>
      <c r="AK55" s="132"/>
      <c r="AL55" s="132"/>
      <c r="AM55" s="132"/>
    </row>
    <row r="56" spans="2:39" ht="21">
      <c r="B56" s="114">
        <v>46</v>
      </c>
      <c r="C56" s="307" t="s">
        <v>457</v>
      </c>
      <c r="D56" s="299" t="s">
        <v>351</v>
      </c>
      <c r="E56" s="309" t="s">
        <v>490</v>
      </c>
      <c r="F56" s="300"/>
      <c r="G56" s="310" t="s">
        <v>490</v>
      </c>
      <c r="H56" s="300"/>
      <c r="I56" s="310" t="s">
        <v>490</v>
      </c>
      <c r="J56" s="300"/>
      <c r="K56" s="310" t="s">
        <v>490</v>
      </c>
      <c r="L56" s="300"/>
      <c r="M56" s="310" t="s">
        <v>490</v>
      </c>
      <c r="N56" s="301"/>
      <c r="O56" s="302" t="e">
        <f t="shared" si="0"/>
        <v>#VALUE!</v>
      </c>
      <c r="P56" s="301">
        <f t="shared" si="8"/>
        <v>0</v>
      </c>
      <c r="Q56" s="309" t="s">
        <v>490</v>
      </c>
      <c r="R56" s="301"/>
      <c r="S56" s="302" t="e">
        <f xml:space="preserve"> ((I56+K56+M56+O56+Q56)/11)*3</f>
        <v>#VALUE!</v>
      </c>
      <c r="T56" s="301">
        <f>R56</f>
        <v>0</v>
      </c>
      <c r="U56" s="309" t="s">
        <v>490</v>
      </c>
      <c r="V56" s="300"/>
      <c r="W56" s="311" t="s">
        <v>490</v>
      </c>
      <c r="X56" s="300"/>
      <c r="Y56" s="310" t="s">
        <v>490</v>
      </c>
      <c r="Z56" s="300"/>
      <c r="AA56" s="311" t="s">
        <v>490</v>
      </c>
      <c r="AB56" s="301"/>
      <c r="AC56" s="302" t="e">
        <f t="shared" si="2"/>
        <v>#VALUE!</v>
      </c>
      <c r="AD56" s="301">
        <f>V56+X56+Z56+AB56</f>
        <v>0</v>
      </c>
      <c r="AE56" s="303" t="e">
        <f t="shared" si="4"/>
        <v>#VALUE!</v>
      </c>
      <c r="AF56" s="304" t="e">
        <f t="shared" si="5"/>
        <v>#VALUE!</v>
      </c>
      <c r="AG56" s="305">
        <f t="shared" si="7"/>
        <v>0</v>
      </c>
      <c r="AH56" s="308"/>
      <c r="AI56" s="133"/>
      <c r="AJ56" s="132"/>
      <c r="AK56" s="132"/>
      <c r="AL56" s="132"/>
      <c r="AM56" s="132"/>
    </row>
    <row r="57" spans="2:39" ht="21.75" thickBot="1">
      <c r="B57" s="29">
        <v>47</v>
      </c>
      <c r="C57" s="306" t="s">
        <v>319</v>
      </c>
      <c r="D57" s="233" t="s">
        <v>375</v>
      </c>
      <c r="E57" s="295" t="s">
        <v>490</v>
      </c>
      <c r="F57" s="32"/>
      <c r="G57" s="296" t="s">
        <v>490</v>
      </c>
      <c r="H57" s="32"/>
      <c r="I57" s="296" t="s">
        <v>490</v>
      </c>
      <c r="J57" s="32"/>
      <c r="K57" s="296" t="s">
        <v>490</v>
      </c>
      <c r="L57" s="32"/>
      <c r="M57" s="296" t="s">
        <v>490</v>
      </c>
      <c r="N57" s="117"/>
      <c r="O57" s="148" t="e">
        <f t="shared" si="0"/>
        <v>#VALUE!</v>
      </c>
      <c r="P57" s="117">
        <f t="shared" si="8"/>
        <v>0</v>
      </c>
      <c r="Q57" s="295" t="s">
        <v>490</v>
      </c>
      <c r="R57" s="117"/>
      <c r="S57" s="148" t="e">
        <f xml:space="preserve"> ((I57+K57+M57+O57+Q57)/11)*3</f>
        <v>#VALUE!</v>
      </c>
      <c r="T57" s="117">
        <f>R57</f>
        <v>0</v>
      </c>
      <c r="U57" s="295" t="s">
        <v>490</v>
      </c>
      <c r="V57" s="32"/>
      <c r="W57" s="297" t="s">
        <v>490</v>
      </c>
      <c r="X57" s="32"/>
      <c r="Y57" s="296" t="s">
        <v>490</v>
      </c>
      <c r="Z57" s="32"/>
      <c r="AA57" s="297" t="s">
        <v>490</v>
      </c>
      <c r="AB57" s="117"/>
      <c r="AC57" s="148" t="e">
        <f t="shared" si="2"/>
        <v>#VALUE!</v>
      </c>
      <c r="AD57" s="117">
        <f>V57+X57+Z57+AB57</f>
        <v>0</v>
      </c>
      <c r="AE57" s="231" t="e">
        <f t="shared" si="4"/>
        <v>#VALUE!</v>
      </c>
      <c r="AF57" s="234" t="e">
        <f t="shared" si="5"/>
        <v>#VALUE!</v>
      </c>
      <c r="AG57" s="232">
        <f t="shared" si="7"/>
        <v>0</v>
      </c>
      <c r="AH57" s="150"/>
      <c r="AI57" s="133"/>
      <c r="AJ57" s="132"/>
      <c r="AK57" s="132"/>
      <c r="AL57" s="132"/>
      <c r="AM57" s="132"/>
    </row>
    <row r="58" spans="2:39" s="12" customFormat="1" ht="21">
      <c r="B58" s="136"/>
      <c r="C58" s="1"/>
      <c r="D58" s="1"/>
      <c r="E58" s="137"/>
      <c r="F58" s="138"/>
      <c r="G58" s="137"/>
      <c r="H58" s="138"/>
      <c r="I58" s="137"/>
      <c r="J58" s="138"/>
      <c r="K58" s="137"/>
      <c r="L58" s="138"/>
      <c r="M58" s="137"/>
      <c r="N58" s="138"/>
      <c r="O58" s="139"/>
      <c r="P58" s="138"/>
      <c r="Q58" s="139"/>
      <c r="R58" s="138"/>
      <c r="S58" s="139"/>
      <c r="T58" s="138"/>
      <c r="U58" s="137"/>
      <c r="V58" s="138"/>
      <c r="W58" s="137"/>
      <c r="X58" s="138"/>
      <c r="Y58" s="137"/>
      <c r="Z58" s="138"/>
      <c r="AA58" s="137"/>
      <c r="AB58" s="138"/>
      <c r="AC58" s="139"/>
      <c r="AD58" s="138"/>
      <c r="AE58" s="137"/>
      <c r="AF58" s="140"/>
      <c r="AG58" s="138"/>
      <c r="AH58" s="141"/>
      <c r="AI58" s="135"/>
      <c r="AJ58" s="135"/>
      <c r="AK58" s="135"/>
      <c r="AL58" s="135"/>
      <c r="AM58" s="135"/>
    </row>
    <row r="59" spans="2:39" s="12" customFormat="1" ht="21">
      <c r="B59" s="13"/>
      <c r="C59" s="33" t="s">
        <v>499</v>
      </c>
      <c r="D59" s="34"/>
      <c r="E59" s="34"/>
      <c r="F59" s="34"/>
      <c r="G59" s="34"/>
      <c r="H59" s="34"/>
      <c r="I59" s="34"/>
      <c r="J59" s="34"/>
      <c r="K59" s="34"/>
      <c r="L59" s="34"/>
      <c r="M59" s="61" t="s">
        <v>501</v>
      </c>
      <c r="N59" s="34"/>
      <c r="O59" s="35"/>
      <c r="P59" s="35"/>
      <c r="Q59" s="35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40"/>
      <c r="AG59" s="138"/>
      <c r="AH59" s="141"/>
      <c r="AI59" s="135"/>
      <c r="AJ59" s="135"/>
      <c r="AK59" s="135"/>
      <c r="AL59" s="135"/>
      <c r="AM59" s="135"/>
    </row>
    <row r="60" spans="2:39" s="12" customFormat="1" ht="21">
      <c r="B60" s="1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  <c r="N60" s="35"/>
      <c r="O60" s="35"/>
      <c r="P60" s="35"/>
      <c r="Q60" s="35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40"/>
      <c r="AG60" s="138"/>
      <c r="AH60" s="141"/>
      <c r="AI60" s="135"/>
      <c r="AJ60" s="135"/>
      <c r="AK60" s="135"/>
      <c r="AL60" s="135"/>
      <c r="AM60" s="135"/>
    </row>
    <row r="61" spans="2:39" s="12" customFormat="1" ht="21">
      <c r="B61" s="13"/>
      <c r="C61" s="33" t="s">
        <v>114</v>
      </c>
      <c r="D61" s="34" t="s">
        <v>166</v>
      </c>
      <c r="F61" s="64" t="s">
        <v>112</v>
      </c>
      <c r="G61" s="13"/>
      <c r="H61" s="34"/>
      <c r="I61" s="34"/>
      <c r="J61" s="34"/>
      <c r="K61" s="34"/>
      <c r="L61" s="34"/>
      <c r="M61" s="142" t="s">
        <v>111</v>
      </c>
      <c r="N61" s="112"/>
      <c r="O61" s="112"/>
      <c r="P61" s="112"/>
      <c r="Q61" s="35"/>
      <c r="R61" s="13"/>
      <c r="S61" s="13"/>
      <c r="T61" s="64" t="s">
        <v>109</v>
      </c>
      <c r="U61" s="37"/>
      <c r="V61" s="37"/>
      <c r="W61" s="37"/>
      <c r="X61" s="37"/>
      <c r="Y61" s="37"/>
      <c r="Z61" s="13"/>
      <c r="AA61" s="13"/>
      <c r="AB61" s="13"/>
      <c r="AC61" s="13"/>
      <c r="AD61" s="13"/>
      <c r="AE61" s="13"/>
      <c r="AF61" s="140"/>
      <c r="AG61" s="138"/>
      <c r="AH61" s="141"/>
      <c r="AI61" s="135"/>
      <c r="AJ61" s="135"/>
      <c r="AK61" s="135"/>
      <c r="AL61" s="135"/>
      <c r="AM61" s="135"/>
    </row>
    <row r="62" spans="2:39" s="12" customFormat="1" ht="21">
      <c r="B62" s="13"/>
      <c r="C62" s="33"/>
      <c r="D62" s="34"/>
      <c r="F62" s="62" t="s">
        <v>482</v>
      </c>
      <c r="G62" s="13"/>
      <c r="H62" s="34"/>
      <c r="I62" s="34"/>
      <c r="J62" s="34"/>
      <c r="K62" s="34"/>
      <c r="L62" s="34"/>
      <c r="M62" s="35" t="s">
        <v>487</v>
      </c>
      <c r="N62" s="112"/>
      <c r="O62" s="112"/>
      <c r="P62" s="112"/>
      <c r="Q62" s="35"/>
      <c r="R62" s="13"/>
      <c r="S62" s="13"/>
      <c r="T62" s="64"/>
      <c r="U62" s="64" t="s">
        <v>108</v>
      </c>
      <c r="V62" s="37"/>
      <c r="W62" s="37"/>
      <c r="X62" s="37"/>
      <c r="Y62" s="37"/>
      <c r="Z62" s="13"/>
      <c r="AA62" s="13"/>
      <c r="AB62" s="13"/>
      <c r="AC62" s="13"/>
      <c r="AD62" s="13"/>
      <c r="AE62" s="13"/>
      <c r="AF62" s="140"/>
      <c r="AG62" s="138"/>
      <c r="AH62" s="141"/>
      <c r="AI62" s="135"/>
      <c r="AJ62" s="135"/>
      <c r="AK62" s="135"/>
      <c r="AL62" s="135"/>
      <c r="AM62" s="135"/>
    </row>
    <row r="63" spans="2:39" s="12" customFormat="1" ht="21">
      <c r="B63" s="13"/>
      <c r="C63" s="13"/>
      <c r="E63" s="35"/>
      <c r="F63" s="62" t="s">
        <v>483</v>
      </c>
      <c r="G63" s="34"/>
      <c r="H63" s="13"/>
      <c r="I63" s="13"/>
      <c r="J63" s="13"/>
      <c r="K63" s="13"/>
      <c r="L63" s="13"/>
      <c r="M63" s="35"/>
      <c r="N63" s="35"/>
      <c r="O63" s="35"/>
      <c r="P63" s="35"/>
      <c r="Q63" s="35"/>
      <c r="R63" s="13"/>
      <c r="S63" s="13"/>
      <c r="T63" s="37"/>
      <c r="U63" s="35" t="s">
        <v>110</v>
      </c>
      <c r="V63" s="37"/>
      <c r="W63" s="37"/>
      <c r="X63" s="37"/>
      <c r="Y63" s="37"/>
      <c r="Z63" s="13"/>
      <c r="AA63" s="13"/>
      <c r="AB63" s="13"/>
      <c r="AC63" s="13"/>
      <c r="AD63" s="13"/>
      <c r="AE63" s="13"/>
      <c r="AF63" s="140"/>
      <c r="AG63" s="138"/>
      <c r="AH63" s="141"/>
      <c r="AI63" s="135"/>
      <c r="AJ63" s="135"/>
      <c r="AK63" s="135"/>
      <c r="AL63" s="135"/>
      <c r="AM63" s="135"/>
    </row>
    <row r="64" spans="2:39" s="12" customFormat="1" ht="21">
      <c r="B64" s="13"/>
      <c r="C64" s="13"/>
      <c r="F64" s="62" t="s">
        <v>486</v>
      </c>
      <c r="G64" s="13"/>
      <c r="H64" s="13"/>
      <c r="I64" s="13"/>
      <c r="J64" s="13"/>
      <c r="K64" s="13"/>
      <c r="L64" s="13"/>
      <c r="M64" s="35"/>
      <c r="O64" s="35"/>
      <c r="P64" s="35"/>
      <c r="Q64" s="35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40"/>
      <c r="AG64" s="138"/>
      <c r="AH64" s="141"/>
      <c r="AI64" s="135"/>
      <c r="AJ64" s="135"/>
      <c r="AK64" s="135"/>
      <c r="AL64" s="135"/>
      <c r="AM64" s="135"/>
    </row>
    <row r="65" spans="2:39" s="12" customFormat="1" ht="21">
      <c r="B65" s="13"/>
      <c r="C65" s="13"/>
      <c r="E65" s="35"/>
      <c r="F65" s="62" t="s">
        <v>484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0"/>
      <c r="AG65" s="138"/>
      <c r="AH65" s="141"/>
      <c r="AI65" s="135"/>
      <c r="AJ65" s="135"/>
      <c r="AK65" s="135"/>
      <c r="AL65" s="135"/>
      <c r="AM65" s="135"/>
    </row>
    <row r="66" spans="2:39" s="12" customFormat="1" ht="21">
      <c r="B66" s="13"/>
      <c r="C66" s="13"/>
      <c r="E66" s="143"/>
      <c r="F66" s="64" t="s">
        <v>216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0"/>
      <c r="AG66" s="138"/>
      <c r="AH66" s="141"/>
      <c r="AI66" s="135"/>
      <c r="AJ66" s="135"/>
      <c r="AK66" s="135"/>
      <c r="AL66" s="135"/>
      <c r="AM66" s="135"/>
    </row>
    <row r="67" spans="2:39" s="12" customFormat="1" ht="21">
      <c r="B67" s="13"/>
      <c r="C67" s="13"/>
      <c r="E67" s="35"/>
      <c r="F67" s="62" t="s">
        <v>479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40"/>
      <c r="AG67" s="138"/>
      <c r="AH67" s="141"/>
      <c r="AI67" s="135"/>
      <c r="AJ67" s="135"/>
      <c r="AK67" s="135"/>
      <c r="AL67" s="135"/>
      <c r="AM67" s="135"/>
    </row>
    <row r="68" spans="2:39" s="12" customFormat="1" ht="21">
      <c r="B68" s="13"/>
      <c r="C68" s="13"/>
      <c r="E68" s="35"/>
      <c r="F68" s="62" t="s">
        <v>485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40"/>
      <c r="AG68" s="138"/>
      <c r="AH68" s="141"/>
      <c r="AI68" s="135"/>
      <c r="AJ68" s="135"/>
      <c r="AK68" s="135"/>
      <c r="AL68" s="135"/>
      <c r="AM68" s="135"/>
    </row>
    <row r="69" spans="2:39" s="12" customFormat="1" ht="21">
      <c r="B69" s="13"/>
      <c r="C69" s="13"/>
      <c r="E69" s="35"/>
      <c r="F69" s="62" t="s">
        <v>481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40"/>
      <c r="AG69" s="138"/>
      <c r="AH69" s="141"/>
      <c r="AI69" s="135"/>
      <c r="AJ69" s="135"/>
      <c r="AK69" s="135"/>
      <c r="AL69" s="135"/>
      <c r="AM69" s="135"/>
    </row>
    <row r="70" spans="2:39" s="12" customFormat="1" ht="21">
      <c r="B70" s="13"/>
      <c r="C70" s="13"/>
      <c r="E70" s="35"/>
      <c r="F70" s="64" t="s">
        <v>334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40"/>
      <c r="AG70" s="138"/>
      <c r="AH70" s="141"/>
      <c r="AI70" s="135"/>
      <c r="AJ70" s="135"/>
      <c r="AK70" s="135"/>
      <c r="AL70" s="135"/>
      <c r="AM70" s="135"/>
    </row>
    <row r="71" spans="2:39" s="12" customFormat="1" ht="21">
      <c r="B71" s="13"/>
      <c r="C71" s="13"/>
      <c r="E71" s="35"/>
      <c r="F71" s="62" t="s">
        <v>480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40"/>
      <c r="AG71" s="138"/>
      <c r="AH71" s="141"/>
      <c r="AI71" s="135"/>
      <c r="AJ71" s="135"/>
      <c r="AK71" s="135"/>
      <c r="AL71" s="135"/>
      <c r="AM71" s="135"/>
    </row>
    <row r="72" spans="2:39" s="12" customFormat="1" ht="21">
      <c r="B72" s="13"/>
      <c r="C72" s="13"/>
      <c r="E72" s="35"/>
      <c r="F72" s="62" t="s">
        <v>478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0"/>
      <c r="AG72" s="138"/>
      <c r="AH72" s="141"/>
      <c r="AI72" s="135"/>
      <c r="AJ72" s="135"/>
      <c r="AK72" s="135"/>
      <c r="AL72" s="135"/>
      <c r="AM72" s="135"/>
    </row>
    <row r="73" spans="2:39" s="12" customFormat="1" ht="6" customHeight="1">
      <c r="B73" s="13"/>
      <c r="C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0"/>
      <c r="AG73" s="138"/>
      <c r="AH73" s="141"/>
      <c r="AI73" s="135"/>
      <c r="AJ73" s="135"/>
      <c r="AK73" s="135"/>
      <c r="AL73" s="135"/>
      <c r="AM73" s="135"/>
    </row>
    <row r="74" spans="2:39" s="12" customFormat="1" ht="21">
      <c r="B74" s="136"/>
      <c r="C74" s="1"/>
      <c r="D74" s="1"/>
      <c r="E74" s="137"/>
      <c r="F74" s="138"/>
      <c r="G74" s="137"/>
      <c r="H74" s="138"/>
      <c r="I74" s="137"/>
      <c r="J74" s="138"/>
      <c r="K74" s="137"/>
      <c r="L74" s="138"/>
      <c r="M74" s="137"/>
      <c r="N74" s="138"/>
      <c r="O74" s="139"/>
      <c r="P74" s="138"/>
      <c r="Q74" s="139"/>
      <c r="R74" s="138"/>
      <c r="S74" s="139"/>
      <c r="T74" s="138"/>
      <c r="U74" s="137"/>
      <c r="V74" s="138"/>
      <c r="W74" s="137"/>
      <c r="X74" s="138"/>
      <c r="Y74" s="137"/>
      <c r="Z74" s="138"/>
      <c r="AA74" s="137"/>
      <c r="AB74" s="138"/>
      <c r="AC74" s="139"/>
      <c r="AD74" s="138"/>
      <c r="AE74" s="137"/>
      <c r="AF74" s="140"/>
      <c r="AG74" s="138"/>
      <c r="AH74" s="141"/>
      <c r="AI74" s="135"/>
      <c r="AJ74" s="135"/>
      <c r="AK74" s="135"/>
      <c r="AL74" s="135"/>
      <c r="AM74" s="135"/>
    </row>
    <row r="75" spans="2:39" s="12" customFormat="1" ht="21">
      <c r="B75" s="136"/>
      <c r="C75" s="1"/>
      <c r="D75" s="1"/>
      <c r="E75" s="137"/>
      <c r="F75" s="138"/>
      <c r="G75" s="137"/>
      <c r="H75" s="138"/>
      <c r="I75" s="137"/>
      <c r="J75" s="138"/>
      <c r="K75" s="137"/>
      <c r="L75" s="138"/>
      <c r="M75" s="137"/>
      <c r="N75" s="138"/>
      <c r="O75" s="139"/>
      <c r="P75" s="138"/>
      <c r="Q75" s="139"/>
      <c r="R75" s="138"/>
      <c r="S75" s="139"/>
      <c r="T75" s="138"/>
      <c r="U75" s="137"/>
      <c r="V75" s="138"/>
      <c r="W75" s="137"/>
      <c r="X75" s="138"/>
      <c r="Y75" s="137"/>
      <c r="Z75" s="138"/>
      <c r="AA75" s="137"/>
      <c r="AB75" s="138"/>
      <c r="AC75" s="139"/>
      <c r="AD75" s="138"/>
      <c r="AE75" s="137"/>
      <c r="AF75" s="140"/>
      <c r="AG75" s="138"/>
      <c r="AH75" s="141"/>
      <c r="AI75" s="135"/>
      <c r="AJ75" s="135"/>
      <c r="AK75" s="135"/>
      <c r="AL75" s="135"/>
      <c r="AM75" s="135"/>
    </row>
    <row r="76" spans="2:39" s="12" customFormat="1" ht="21">
      <c r="B76" s="136"/>
      <c r="C76" s="1"/>
      <c r="D76" s="1"/>
      <c r="E76" s="137"/>
      <c r="F76" s="138"/>
      <c r="G76" s="137"/>
      <c r="H76" s="138"/>
      <c r="I76" s="137"/>
      <c r="J76" s="138"/>
      <c r="K76" s="137"/>
      <c r="L76" s="138"/>
      <c r="M76" s="137"/>
      <c r="N76" s="138"/>
      <c r="O76" s="139"/>
      <c r="P76" s="138"/>
      <c r="Q76" s="139"/>
      <c r="R76" s="138"/>
      <c r="S76" s="139"/>
      <c r="T76" s="138"/>
      <c r="U76" s="137"/>
      <c r="V76" s="138"/>
      <c r="W76" s="137"/>
      <c r="X76" s="138"/>
      <c r="Y76" s="137"/>
      <c r="Z76" s="138"/>
      <c r="AA76" s="137"/>
      <c r="AB76" s="138"/>
      <c r="AC76" s="139"/>
      <c r="AD76" s="138"/>
      <c r="AE76" s="137"/>
      <c r="AF76" s="140"/>
      <c r="AG76" s="138"/>
      <c r="AH76" s="141"/>
      <c r="AI76" s="135"/>
      <c r="AJ76" s="135"/>
      <c r="AK76" s="135"/>
      <c r="AL76" s="135"/>
      <c r="AM76" s="135"/>
    </row>
    <row r="77" spans="2:39" s="12" customFormat="1" ht="21">
      <c r="B77" s="136"/>
      <c r="C77" s="1"/>
      <c r="D77" s="1"/>
      <c r="E77" s="137"/>
      <c r="F77" s="138"/>
      <c r="G77" s="137"/>
      <c r="H77" s="138"/>
      <c r="I77" s="137"/>
      <c r="J77" s="138"/>
      <c r="K77" s="137"/>
      <c r="L77" s="138"/>
      <c r="M77" s="137"/>
      <c r="N77" s="138"/>
      <c r="O77" s="139"/>
      <c r="P77" s="138"/>
      <c r="Q77" s="139"/>
      <c r="R77" s="138"/>
      <c r="S77" s="139"/>
      <c r="T77" s="138"/>
      <c r="U77" s="137"/>
      <c r="V77" s="138"/>
      <c r="W77" s="137"/>
      <c r="X77" s="138"/>
      <c r="Y77" s="137"/>
      <c r="Z77" s="138"/>
      <c r="AA77" s="137"/>
      <c r="AB77" s="138"/>
      <c r="AC77" s="139"/>
      <c r="AD77" s="138"/>
      <c r="AE77" s="137"/>
      <c r="AF77" s="140"/>
      <c r="AG77" s="138"/>
      <c r="AH77" s="141"/>
      <c r="AI77" s="135"/>
      <c r="AJ77" s="135"/>
      <c r="AK77" s="135"/>
      <c r="AL77" s="135"/>
      <c r="AM77" s="135"/>
    </row>
    <row r="78" spans="2:39" s="12" customFormat="1" ht="21">
      <c r="B78" s="136"/>
      <c r="C78" s="1"/>
      <c r="D78" s="1"/>
      <c r="E78" s="137"/>
      <c r="F78" s="138"/>
      <c r="G78" s="137"/>
      <c r="H78" s="138"/>
      <c r="I78" s="137"/>
      <c r="J78" s="138"/>
      <c r="K78" s="137"/>
      <c r="L78" s="138"/>
      <c r="M78" s="137"/>
      <c r="N78" s="138"/>
      <c r="O78" s="139"/>
      <c r="P78" s="138"/>
      <c r="Q78" s="139"/>
      <c r="R78" s="138"/>
      <c r="S78" s="139"/>
      <c r="T78" s="138"/>
      <c r="U78" s="137"/>
      <c r="V78" s="138"/>
      <c r="W78" s="137"/>
      <c r="X78" s="138"/>
      <c r="Y78" s="137"/>
      <c r="Z78" s="138"/>
      <c r="AA78" s="137"/>
      <c r="AB78" s="138"/>
      <c r="AC78" s="139"/>
      <c r="AD78" s="138"/>
      <c r="AE78" s="137"/>
      <c r="AF78" s="140"/>
      <c r="AG78" s="138"/>
      <c r="AH78" s="141"/>
      <c r="AI78" s="135"/>
      <c r="AJ78" s="135"/>
      <c r="AK78" s="135"/>
      <c r="AL78" s="135"/>
      <c r="AM78" s="135"/>
    </row>
    <row r="79" spans="2:39" s="12" customFormat="1" ht="21">
      <c r="B79" s="136"/>
      <c r="C79" s="1"/>
      <c r="D79" s="1"/>
      <c r="E79" s="137"/>
      <c r="F79" s="138"/>
      <c r="G79" s="137"/>
      <c r="H79" s="138"/>
      <c r="I79" s="137"/>
      <c r="J79" s="138"/>
      <c r="K79" s="137"/>
      <c r="L79" s="138"/>
      <c r="M79" s="137"/>
      <c r="N79" s="138"/>
      <c r="O79" s="139"/>
      <c r="P79" s="138"/>
      <c r="Q79" s="139"/>
      <c r="R79" s="138"/>
      <c r="S79" s="139"/>
      <c r="T79" s="138"/>
      <c r="U79" s="137"/>
      <c r="V79" s="138"/>
      <c r="W79" s="137"/>
      <c r="X79" s="138"/>
      <c r="Y79" s="137"/>
      <c r="Z79" s="138"/>
      <c r="AA79" s="137"/>
      <c r="AB79" s="138"/>
      <c r="AC79" s="139"/>
      <c r="AD79" s="138"/>
      <c r="AE79" s="137"/>
      <c r="AF79" s="140"/>
      <c r="AG79" s="138"/>
      <c r="AH79" s="141"/>
      <c r="AI79" s="135"/>
      <c r="AJ79" s="135"/>
      <c r="AK79" s="135"/>
      <c r="AL79" s="135"/>
      <c r="AM79" s="135"/>
    </row>
    <row r="80" spans="2:39" s="12" customFormat="1" ht="21">
      <c r="B80" s="136"/>
      <c r="C80" s="1"/>
      <c r="D80" s="1"/>
      <c r="E80" s="137"/>
      <c r="F80" s="138"/>
      <c r="G80" s="137"/>
      <c r="H80" s="138"/>
      <c r="I80" s="137"/>
      <c r="J80" s="138"/>
      <c r="K80" s="137"/>
      <c r="L80" s="138"/>
      <c r="M80" s="137"/>
      <c r="N80" s="138"/>
      <c r="O80" s="139"/>
      <c r="P80" s="138"/>
      <c r="Q80" s="139"/>
      <c r="R80" s="138"/>
      <c r="S80" s="139"/>
      <c r="T80" s="138"/>
      <c r="U80" s="137"/>
      <c r="V80" s="138"/>
      <c r="W80" s="137"/>
      <c r="X80" s="138"/>
      <c r="Y80" s="137"/>
      <c r="Z80" s="138"/>
      <c r="AA80" s="137"/>
      <c r="AB80" s="138"/>
      <c r="AC80" s="139"/>
      <c r="AD80" s="138"/>
      <c r="AE80" s="137"/>
      <c r="AF80" s="140"/>
      <c r="AG80" s="138"/>
      <c r="AH80" s="141"/>
      <c r="AI80" s="135"/>
      <c r="AJ80" s="135"/>
      <c r="AK80" s="135"/>
      <c r="AL80" s="135"/>
      <c r="AM80" s="135"/>
    </row>
    <row r="81" spans="2:39" s="12" customFormat="1" ht="21">
      <c r="B81" s="136"/>
      <c r="C81" s="1"/>
      <c r="D81" s="1"/>
      <c r="E81" s="137"/>
      <c r="F81" s="138"/>
      <c r="G81" s="137"/>
      <c r="H81" s="138"/>
      <c r="I81" s="137"/>
      <c r="J81" s="138"/>
      <c r="K81" s="137"/>
      <c r="L81" s="138"/>
      <c r="M81" s="137"/>
      <c r="N81" s="138"/>
      <c r="O81" s="139"/>
      <c r="P81" s="138"/>
      <c r="Q81" s="139"/>
      <c r="R81" s="138"/>
      <c r="S81" s="139"/>
      <c r="T81" s="138"/>
      <c r="U81" s="137"/>
      <c r="V81" s="138"/>
      <c r="W81" s="137"/>
      <c r="X81" s="138"/>
      <c r="Y81" s="137"/>
      <c r="Z81" s="138"/>
      <c r="AA81" s="137"/>
      <c r="AB81" s="138"/>
      <c r="AC81" s="139"/>
      <c r="AD81" s="138"/>
      <c r="AE81" s="137"/>
      <c r="AF81" s="140"/>
      <c r="AG81" s="138"/>
      <c r="AH81" s="141"/>
      <c r="AI81" s="135"/>
      <c r="AJ81" s="135"/>
      <c r="AK81" s="135"/>
      <c r="AL81" s="135"/>
      <c r="AM81" s="135"/>
    </row>
    <row r="82" spans="2:39" s="12" customFormat="1" ht="21">
      <c r="B82" s="136"/>
      <c r="C82" s="1"/>
      <c r="D82" s="1"/>
      <c r="E82" s="137"/>
      <c r="F82" s="138"/>
      <c r="G82" s="137"/>
      <c r="H82" s="138"/>
      <c r="I82" s="137"/>
      <c r="J82" s="138"/>
      <c r="K82" s="137"/>
      <c r="L82" s="138"/>
      <c r="M82" s="137"/>
      <c r="N82" s="138"/>
      <c r="O82" s="139"/>
      <c r="P82" s="138"/>
      <c r="Q82" s="139"/>
      <c r="R82" s="138"/>
      <c r="S82" s="139"/>
      <c r="T82" s="138"/>
      <c r="U82" s="137"/>
      <c r="V82" s="138"/>
      <c r="W82" s="137"/>
      <c r="X82" s="138"/>
      <c r="Y82" s="137"/>
      <c r="Z82" s="138"/>
      <c r="AA82" s="137"/>
      <c r="AB82" s="138"/>
      <c r="AC82" s="139"/>
      <c r="AD82" s="138"/>
      <c r="AE82" s="137"/>
      <c r="AF82" s="140"/>
      <c r="AG82" s="138"/>
      <c r="AH82" s="141"/>
      <c r="AI82" s="135"/>
      <c r="AJ82" s="135"/>
      <c r="AK82" s="135"/>
      <c r="AL82" s="135"/>
      <c r="AM82" s="135"/>
    </row>
    <row r="83" spans="2:39" s="12" customFormat="1" ht="21">
      <c r="B83" s="136"/>
      <c r="C83" s="1"/>
      <c r="D83" s="1"/>
      <c r="E83" s="137"/>
      <c r="F83" s="138"/>
      <c r="G83" s="137"/>
      <c r="H83" s="138"/>
      <c r="I83" s="137"/>
      <c r="J83" s="138"/>
      <c r="K83" s="137"/>
      <c r="L83" s="138"/>
      <c r="M83" s="137"/>
      <c r="N83" s="138"/>
      <c r="O83" s="139"/>
      <c r="P83" s="138"/>
      <c r="Q83" s="139"/>
      <c r="R83" s="138"/>
      <c r="S83" s="139"/>
      <c r="T83" s="138"/>
      <c r="U83" s="137"/>
      <c r="V83" s="138"/>
      <c r="W83" s="137"/>
      <c r="X83" s="138"/>
      <c r="Y83" s="137"/>
      <c r="Z83" s="138"/>
      <c r="AA83" s="137"/>
      <c r="AB83" s="138"/>
      <c r="AC83" s="139"/>
      <c r="AD83" s="138"/>
      <c r="AE83" s="137"/>
      <c r="AF83" s="140"/>
      <c r="AG83" s="138"/>
      <c r="AH83" s="141"/>
      <c r="AI83" s="135"/>
      <c r="AJ83" s="135"/>
      <c r="AK83" s="135"/>
      <c r="AL83" s="135"/>
      <c r="AM83" s="135"/>
    </row>
    <row r="84" spans="2:39" s="12" customFormat="1" ht="21">
      <c r="B84" s="136"/>
      <c r="C84" s="1"/>
      <c r="D84" s="1"/>
      <c r="E84" s="137"/>
      <c r="F84" s="138"/>
      <c r="G84" s="137"/>
      <c r="H84" s="138"/>
      <c r="I84" s="137"/>
      <c r="J84" s="138"/>
      <c r="K84" s="137"/>
      <c r="L84" s="138"/>
      <c r="M84" s="137"/>
      <c r="N84" s="138"/>
      <c r="O84" s="139"/>
      <c r="P84" s="138"/>
      <c r="Q84" s="139"/>
      <c r="R84" s="138"/>
      <c r="S84" s="139"/>
      <c r="T84" s="138"/>
      <c r="U84" s="137"/>
      <c r="V84" s="138"/>
      <c r="W84" s="137"/>
      <c r="X84" s="138"/>
      <c r="Y84" s="137"/>
      <c r="Z84" s="138"/>
      <c r="AA84" s="137"/>
      <c r="AB84" s="138"/>
      <c r="AC84" s="139"/>
      <c r="AD84" s="138"/>
      <c r="AE84" s="137"/>
      <c r="AF84" s="140"/>
      <c r="AG84" s="138"/>
      <c r="AH84" s="141"/>
      <c r="AI84" s="135"/>
      <c r="AJ84" s="135"/>
      <c r="AK84" s="135"/>
      <c r="AL84" s="135"/>
      <c r="AM84" s="135"/>
    </row>
    <row r="85" spans="2:39" s="12" customFormat="1" ht="21">
      <c r="B85" s="136"/>
      <c r="C85" s="1"/>
      <c r="D85" s="1"/>
      <c r="E85" s="137"/>
      <c r="F85" s="138"/>
      <c r="G85" s="137"/>
      <c r="H85" s="138"/>
      <c r="I85" s="137"/>
      <c r="J85" s="138"/>
      <c r="K85" s="137"/>
      <c r="L85" s="138"/>
      <c r="M85" s="137"/>
      <c r="N85" s="138"/>
      <c r="O85" s="139"/>
      <c r="P85" s="138"/>
      <c r="Q85" s="139"/>
      <c r="R85" s="138"/>
      <c r="S85" s="139"/>
      <c r="T85" s="138"/>
      <c r="U85" s="137"/>
      <c r="V85" s="138"/>
      <c r="W85" s="137"/>
      <c r="X85" s="138"/>
      <c r="Y85" s="137"/>
      <c r="Z85" s="138"/>
      <c r="AA85" s="137"/>
      <c r="AB85" s="138"/>
      <c r="AC85" s="139"/>
      <c r="AD85" s="138"/>
      <c r="AE85" s="137"/>
      <c r="AF85" s="140"/>
      <c r="AG85" s="138"/>
      <c r="AH85" s="141"/>
      <c r="AI85" s="135"/>
      <c r="AJ85" s="135"/>
      <c r="AK85" s="135"/>
      <c r="AL85" s="135"/>
      <c r="AM85" s="135"/>
    </row>
    <row r="86" spans="2:39" s="12" customFormat="1" ht="21">
      <c r="B86" s="136"/>
      <c r="C86" s="1"/>
      <c r="D86" s="1"/>
      <c r="E86" s="137"/>
      <c r="F86" s="138"/>
      <c r="G86" s="137"/>
      <c r="H86" s="138"/>
      <c r="I86" s="137"/>
      <c r="J86" s="138"/>
      <c r="K86" s="137"/>
      <c r="L86" s="138"/>
      <c r="M86" s="137"/>
      <c r="N86" s="138"/>
      <c r="O86" s="139"/>
      <c r="P86" s="138"/>
      <c r="Q86" s="139"/>
      <c r="R86" s="138"/>
      <c r="S86" s="139"/>
      <c r="T86" s="138"/>
      <c r="U86" s="137"/>
      <c r="V86" s="138"/>
      <c r="W86" s="137"/>
      <c r="X86" s="138"/>
      <c r="Y86" s="137"/>
      <c r="Z86" s="138"/>
      <c r="AA86" s="137"/>
      <c r="AB86" s="138"/>
      <c r="AC86" s="139"/>
      <c r="AD86" s="138"/>
      <c r="AE86" s="137"/>
      <c r="AF86" s="140"/>
      <c r="AG86" s="138"/>
      <c r="AH86" s="141"/>
      <c r="AI86" s="135"/>
      <c r="AJ86" s="135"/>
      <c r="AK86" s="135"/>
      <c r="AL86" s="135"/>
      <c r="AM86" s="135"/>
    </row>
    <row r="87" spans="2:39" s="12" customFormat="1" ht="21">
      <c r="B87" s="136"/>
      <c r="C87" s="1"/>
      <c r="D87" s="1"/>
      <c r="E87" s="137"/>
      <c r="F87" s="138"/>
      <c r="G87" s="137"/>
      <c r="H87" s="138"/>
      <c r="I87" s="137"/>
      <c r="J87" s="138"/>
      <c r="K87" s="137"/>
      <c r="L87" s="138"/>
      <c r="M87" s="137"/>
      <c r="N87" s="138"/>
      <c r="O87" s="139"/>
      <c r="P87" s="138"/>
      <c r="Q87" s="139"/>
      <c r="R87" s="138"/>
      <c r="S87" s="139"/>
      <c r="T87" s="138"/>
      <c r="U87" s="137"/>
      <c r="V87" s="138"/>
      <c r="W87" s="137"/>
      <c r="X87" s="138"/>
      <c r="Y87" s="137"/>
      <c r="Z87" s="138"/>
      <c r="AA87" s="137"/>
      <c r="AB87" s="138"/>
      <c r="AC87" s="139"/>
      <c r="AD87" s="138"/>
      <c r="AE87" s="137"/>
      <c r="AF87" s="140"/>
      <c r="AG87" s="138"/>
      <c r="AH87" s="141"/>
      <c r="AI87" s="135"/>
      <c r="AJ87" s="135"/>
      <c r="AK87" s="135"/>
      <c r="AL87" s="135"/>
      <c r="AM87" s="135"/>
    </row>
    <row r="88" spans="2:39" s="12" customFormat="1" ht="21">
      <c r="B88" s="136"/>
      <c r="C88" s="1"/>
      <c r="D88" s="1"/>
      <c r="E88" s="137"/>
      <c r="F88" s="138"/>
      <c r="G88" s="137"/>
      <c r="H88" s="138"/>
      <c r="I88" s="137"/>
      <c r="J88" s="138"/>
      <c r="K88" s="137"/>
      <c r="L88" s="138"/>
      <c r="M88" s="137"/>
      <c r="N88" s="138"/>
      <c r="O88" s="139"/>
      <c r="P88" s="138"/>
      <c r="Q88" s="139"/>
      <c r="R88" s="138"/>
      <c r="S88" s="139"/>
      <c r="T88" s="138"/>
      <c r="U88" s="137"/>
      <c r="V88" s="138"/>
      <c r="W88" s="137"/>
      <c r="X88" s="138"/>
      <c r="Y88" s="137"/>
      <c r="Z88" s="138"/>
      <c r="AA88" s="137"/>
      <c r="AB88" s="138"/>
      <c r="AC88" s="139"/>
      <c r="AD88" s="138"/>
      <c r="AE88" s="137"/>
      <c r="AF88" s="140"/>
      <c r="AG88" s="138"/>
      <c r="AH88" s="141"/>
      <c r="AI88" s="135"/>
      <c r="AJ88" s="135"/>
      <c r="AK88" s="135"/>
      <c r="AL88" s="135"/>
      <c r="AM88" s="135"/>
    </row>
    <row r="89" spans="2:39" s="12" customFormat="1" ht="21">
      <c r="B89" s="136"/>
      <c r="C89" s="1"/>
      <c r="D89" s="1"/>
      <c r="E89" s="137"/>
      <c r="F89" s="138"/>
      <c r="G89" s="137"/>
      <c r="H89" s="138"/>
      <c r="I89" s="137"/>
      <c r="J89" s="138"/>
      <c r="K89" s="137"/>
      <c r="L89" s="138"/>
      <c r="M89" s="137"/>
      <c r="N89" s="138"/>
      <c r="O89" s="139"/>
      <c r="P89" s="138"/>
      <c r="Q89" s="139"/>
      <c r="R89" s="138"/>
      <c r="S89" s="139"/>
      <c r="T89" s="138"/>
      <c r="U89" s="137"/>
      <c r="V89" s="138"/>
      <c r="W89" s="137"/>
      <c r="X89" s="138"/>
      <c r="Y89" s="137"/>
      <c r="Z89" s="138"/>
      <c r="AA89" s="137"/>
      <c r="AB89" s="138"/>
      <c r="AC89" s="139"/>
      <c r="AD89" s="138"/>
      <c r="AE89" s="137"/>
      <c r="AF89" s="140"/>
      <c r="AG89" s="138"/>
      <c r="AH89" s="141"/>
      <c r="AI89" s="135"/>
      <c r="AJ89" s="135"/>
      <c r="AK89" s="135"/>
      <c r="AL89" s="135"/>
      <c r="AM89" s="135"/>
    </row>
    <row r="90" spans="2:39" s="12" customFormat="1" ht="21">
      <c r="B90" s="136"/>
      <c r="C90" s="1"/>
      <c r="D90" s="1"/>
      <c r="E90" s="137"/>
      <c r="F90" s="138"/>
      <c r="G90" s="137"/>
      <c r="H90" s="138"/>
      <c r="I90" s="137"/>
      <c r="J90" s="138"/>
      <c r="K90" s="137"/>
      <c r="L90" s="138"/>
      <c r="M90" s="137"/>
      <c r="N90" s="138"/>
      <c r="O90" s="139"/>
      <c r="P90" s="138"/>
      <c r="Q90" s="139"/>
      <c r="R90" s="138"/>
      <c r="S90" s="139"/>
      <c r="T90" s="138"/>
      <c r="U90" s="137"/>
      <c r="V90" s="138"/>
      <c r="W90" s="137"/>
      <c r="X90" s="138"/>
      <c r="Y90" s="137"/>
      <c r="Z90" s="138"/>
      <c r="AA90" s="137"/>
      <c r="AB90" s="138"/>
      <c r="AC90" s="139"/>
      <c r="AD90" s="138"/>
      <c r="AE90" s="137"/>
      <c r="AF90" s="140"/>
      <c r="AG90" s="138"/>
      <c r="AH90" s="141"/>
      <c r="AI90" s="135"/>
      <c r="AJ90" s="135"/>
      <c r="AK90" s="135"/>
      <c r="AL90" s="135"/>
      <c r="AM90" s="135"/>
    </row>
    <row r="91" spans="2:39" s="12" customFormat="1" ht="21">
      <c r="B91" s="136"/>
      <c r="C91" s="1"/>
      <c r="D91" s="1"/>
      <c r="E91" s="137"/>
      <c r="F91" s="138"/>
      <c r="G91" s="137"/>
      <c r="H91" s="138"/>
      <c r="I91" s="137"/>
      <c r="J91" s="138"/>
      <c r="K91" s="137"/>
      <c r="L91" s="138"/>
      <c r="M91" s="137"/>
      <c r="N91" s="138"/>
      <c r="O91" s="139"/>
      <c r="P91" s="138"/>
      <c r="Q91" s="139"/>
      <c r="R91" s="138"/>
      <c r="S91" s="139"/>
      <c r="T91" s="138"/>
      <c r="U91" s="137"/>
      <c r="V91" s="138"/>
      <c r="W91" s="137"/>
      <c r="X91" s="138"/>
      <c r="Y91" s="137"/>
      <c r="Z91" s="138"/>
      <c r="AA91" s="137"/>
      <c r="AB91" s="138"/>
      <c r="AC91" s="139"/>
      <c r="AD91" s="138"/>
      <c r="AE91" s="137"/>
      <c r="AF91" s="140"/>
      <c r="AG91" s="138"/>
      <c r="AH91" s="141"/>
      <c r="AI91" s="135"/>
      <c r="AJ91" s="135"/>
      <c r="AK91" s="135"/>
      <c r="AL91" s="135"/>
      <c r="AM91" s="135"/>
    </row>
    <row r="92" spans="2:39" s="12" customFormat="1" ht="21">
      <c r="B92" s="136"/>
      <c r="C92" s="1"/>
      <c r="D92" s="1"/>
      <c r="E92" s="137"/>
      <c r="F92" s="138"/>
      <c r="G92" s="137"/>
      <c r="H92" s="138"/>
      <c r="I92" s="137"/>
      <c r="J92" s="138"/>
      <c r="K92" s="137"/>
      <c r="L92" s="138"/>
      <c r="M92" s="137"/>
      <c r="N92" s="138"/>
      <c r="O92" s="139"/>
      <c r="P92" s="138"/>
      <c r="Q92" s="139"/>
      <c r="R92" s="138"/>
      <c r="S92" s="139"/>
      <c r="T92" s="138"/>
      <c r="U92" s="137"/>
      <c r="V92" s="138"/>
      <c r="W92" s="137"/>
      <c r="X92" s="138"/>
      <c r="Y92" s="137"/>
      <c r="Z92" s="138"/>
      <c r="AA92" s="137"/>
      <c r="AB92" s="138"/>
      <c r="AC92" s="139"/>
      <c r="AD92" s="138"/>
      <c r="AE92" s="137"/>
      <c r="AF92" s="140"/>
      <c r="AG92" s="138"/>
      <c r="AH92" s="141"/>
      <c r="AI92" s="135"/>
      <c r="AJ92" s="135"/>
      <c r="AK92" s="135"/>
      <c r="AL92" s="135"/>
      <c r="AM92" s="135"/>
    </row>
    <row r="93" spans="2:39" s="12" customFormat="1" ht="21">
      <c r="B93" s="136"/>
      <c r="C93" s="1"/>
      <c r="D93" s="1"/>
      <c r="E93" s="137"/>
      <c r="F93" s="138"/>
      <c r="G93" s="137"/>
      <c r="H93" s="138"/>
      <c r="I93" s="137"/>
      <c r="J93" s="138"/>
      <c r="K93" s="137"/>
      <c r="L93" s="138"/>
      <c r="M93" s="137"/>
      <c r="N93" s="138"/>
      <c r="O93" s="139"/>
      <c r="P93" s="138"/>
      <c r="Q93" s="139"/>
      <c r="R93" s="138"/>
      <c r="S93" s="139"/>
      <c r="T93" s="138"/>
      <c r="U93" s="137"/>
      <c r="V93" s="138"/>
      <c r="W93" s="137"/>
      <c r="X93" s="138"/>
      <c r="Y93" s="137"/>
      <c r="Z93" s="138"/>
      <c r="AA93" s="137"/>
      <c r="AB93" s="138"/>
      <c r="AC93" s="139"/>
      <c r="AD93" s="138"/>
      <c r="AE93" s="137"/>
      <c r="AF93" s="140"/>
      <c r="AG93" s="138"/>
      <c r="AH93" s="141"/>
      <c r="AI93" s="135"/>
      <c r="AJ93" s="135"/>
      <c r="AK93" s="135"/>
      <c r="AL93" s="135"/>
      <c r="AM93" s="135"/>
    </row>
    <row r="94" spans="2:39" s="12" customFormat="1" ht="21">
      <c r="B94" s="136"/>
      <c r="C94" s="1"/>
      <c r="D94" s="1"/>
      <c r="E94" s="137"/>
      <c r="F94" s="138"/>
      <c r="G94" s="137"/>
      <c r="H94" s="138"/>
      <c r="I94" s="137"/>
      <c r="J94" s="138"/>
      <c r="K94" s="137"/>
      <c r="L94" s="138"/>
      <c r="M94" s="137"/>
      <c r="N94" s="138"/>
      <c r="O94" s="139"/>
      <c r="P94" s="138"/>
      <c r="Q94" s="139"/>
      <c r="R94" s="138"/>
      <c r="S94" s="139"/>
      <c r="T94" s="138"/>
      <c r="U94" s="137"/>
      <c r="V94" s="138"/>
      <c r="W94" s="137"/>
      <c r="X94" s="138"/>
      <c r="Y94" s="137"/>
      <c r="Z94" s="138"/>
      <c r="AA94" s="137"/>
      <c r="AB94" s="138"/>
      <c r="AC94" s="139"/>
      <c r="AD94" s="138"/>
      <c r="AE94" s="137"/>
      <c r="AF94" s="140"/>
      <c r="AG94" s="138"/>
      <c r="AH94" s="141"/>
      <c r="AI94" s="135"/>
      <c r="AJ94" s="135"/>
      <c r="AK94" s="135"/>
      <c r="AL94" s="135"/>
      <c r="AM94" s="135"/>
    </row>
    <row r="95" spans="2:39" s="12" customFormat="1" ht="21">
      <c r="B95" s="136"/>
      <c r="C95" s="1"/>
      <c r="D95" s="1"/>
      <c r="E95" s="137"/>
      <c r="F95" s="138"/>
      <c r="G95" s="137"/>
      <c r="H95" s="138"/>
      <c r="I95" s="137"/>
      <c r="J95" s="138"/>
      <c r="K95" s="137"/>
      <c r="L95" s="138"/>
      <c r="M95" s="137"/>
      <c r="N95" s="138"/>
      <c r="O95" s="139"/>
      <c r="P95" s="138"/>
      <c r="Q95" s="139"/>
      <c r="R95" s="138"/>
      <c r="S95" s="139"/>
      <c r="T95" s="138"/>
      <c r="U95" s="137"/>
      <c r="V95" s="138"/>
      <c r="W95" s="137"/>
      <c r="X95" s="138"/>
      <c r="Y95" s="137"/>
      <c r="Z95" s="138"/>
      <c r="AA95" s="137"/>
      <c r="AB95" s="138"/>
      <c r="AC95" s="139"/>
      <c r="AD95" s="138"/>
      <c r="AE95" s="137"/>
      <c r="AF95" s="140"/>
      <c r="AG95" s="138"/>
      <c r="AH95" s="141"/>
      <c r="AI95" s="135"/>
      <c r="AJ95" s="135"/>
      <c r="AK95" s="135"/>
      <c r="AL95" s="135"/>
      <c r="AM95" s="135"/>
    </row>
    <row r="96" spans="2:39" ht="13.5" customHeight="1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32"/>
      <c r="AJ96" s="132"/>
      <c r="AK96" s="132"/>
      <c r="AL96" s="132"/>
      <c r="AM96" s="132"/>
    </row>
    <row r="98" spans="3:25" ht="20.25"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35"/>
      <c r="Q98" s="35"/>
    </row>
    <row r="99" spans="3:25" ht="20.2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5"/>
      <c r="N99" s="35"/>
      <c r="O99" s="35"/>
      <c r="P99" s="35"/>
      <c r="Q99" s="35"/>
    </row>
    <row r="100" spans="3:25" ht="20.25"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142"/>
      <c r="N100" s="112"/>
      <c r="O100" s="112"/>
      <c r="P100" s="112"/>
      <c r="Q100" s="35"/>
      <c r="T100" s="64"/>
      <c r="U100" s="37"/>
      <c r="V100" s="37"/>
      <c r="W100" s="37"/>
      <c r="X100" s="37"/>
      <c r="Y100" s="37"/>
    </row>
    <row r="101" spans="3:25" ht="20.25">
      <c r="D101" s="35"/>
      <c r="M101" s="35"/>
      <c r="N101" s="35"/>
      <c r="O101" s="35"/>
      <c r="P101" s="35"/>
      <c r="Q101" s="35"/>
      <c r="T101" s="37"/>
      <c r="U101" s="64"/>
      <c r="V101" s="37"/>
      <c r="W101" s="37"/>
      <c r="X101" s="37"/>
      <c r="Y101" s="37"/>
    </row>
    <row r="102" spans="3:25" ht="20.25">
      <c r="D102" s="35"/>
      <c r="M102" s="35"/>
      <c r="N102" s="35"/>
      <c r="O102" s="35"/>
      <c r="P102" s="35"/>
      <c r="Q102" s="35"/>
    </row>
    <row r="103" spans="3:25" ht="20.25">
      <c r="D103" s="34"/>
      <c r="U103" s="35"/>
    </row>
    <row r="104" spans="3:25" ht="20.25">
      <c r="D104" s="34"/>
    </row>
    <row r="105" spans="3:25" ht="20.25">
      <c r="D105" s="34"/>
    </row>
    <row r="106" spans="3:25" ht="20.25">
      <c r="D106" s="34"/>
    </row>
    <row r="107" spans="3:25" ht="20.25">
      <c r="D107" s="34"/>
    </row>
    <row r="108" spans="3:25" ht="20.25">
      <c r="E108" s="35"/>
    </row>
    <row r="109" spans="3:25" ht="3.75" customHeight="1"/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P9"/>
    <mergeCell ref="Q9:T9"/>
    <mergeCell ref="U9:AD9"/>
    <mergeCell ref="AE9:AG9"/>
  </mergeCells>
  <printOptions horizontalCentered="1" verticalCentered="1"/>
  <pageMargins left="0.19685039370078741" right="0.78740157480314965" top="0.19685039370078741" bottom="0.19685039370078741" header="0.11811023622047245" footer="0.19685039370078741"/>
  <pageSetup paperSize="9" scale="33" orientation="landscape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M74"/>
  <sheetViews>
    <sheetView view="pageBreakPreview" topLeftCell="A10" zoomScale="60" zoomScaleNormal="75" workbookViewId="0">
      <selection activeCell="C43" sqref="C43"/>
    </sheetView>
  </sheetViews>
  <sheetFormatPr baseColWidth="10" defaultRowHeight="12.75"/>
  <cols>
    <col min="1" max="1" width="4.5703125" style="13" customWidth="1"/>
    <col min="2" max="2" width="5.140625" style="13" customWidth="1"/>
    <col min="3" max="3" width="28.42578125" style="13" customWidth="1"/>
    <col min="4" max="4" width="20.140625" style="13" customWidth="1"/>
    <col min="5" max="5" width="10.42578125" style="13" customWidth="1"/>
    <col min="6" max="6" width="5.7109375" style="13" customWidth="1"/>
    <col min="7" max="7" width="9" style="13" customWidth="1"/>
    <col min="8" max="8" width="5" style="13" customWidth="1"/>
    <col min="9" max="9" width="8.28515625" style="13" customWidth="1"/>
    <col min="10" max="10" width="4.140625" style="13" customWidth="1"/>
    <col min="11" max="11" width="8.85546875" style="13" customWidth="1"/>
    <col min="12" max="12" width="4.5703125" style="13" customWidth="1"/>
    <col min="13" max="13" width="9.42578125" style="13" customWidth="1"/>
    <col min="14" max="14" width="5.42578125" style="13" customWidth="1"/>
    <col min="15" max="15" width="9" style="13" customWidth="1"/>
    <col min="16" max="16" width="5.42578125" style="13" customWidth="1"/>
    <col min="17" max="17" width="10.42578125" style="13" customWidth="1"/>
    <col min="18" max="18" width="5" style="13" customWidth="1"/>
    <col min="19" max="19" width="10.7109375" style="13" customWidth="1"/>
    <col min="20" max="20" width="5.7109375" style="13" customWidth="1"/>
    <col min="21" max="21" width="9.140625" style="13" customWidth="1"/>
    <col min="22" max="22" width="4.85546875" style="13" customWidth="1"/>
    <col min="23" max="23" width="9.85546875" style="13" customWidth="1"/>
    <col min="24" max="24" width="4.140625" style="13" customWidth="1"/>
    <col min="25" max="25" width="10.28515625" style="13" customWidth="1"/>
    <col min="26" max="26" width="5.42578125" style="13" customWidth="1"/>
    <col min="27" max="27" width="9.85546875" style="13" customWidth="1"/>
    <col min="28" max="28" width="5.140625" style="13" customWidth="1"/>
    <col min="29" max="29" width="9.42578125" style="13" customWidth="1"/>
    <col min="30" max="30" width="5.140625" style="13" customWidth="1"/>
    <col min="31" max="31" width="9.5703125" style="13" customWidth="1"/>
    <col min="32" max="32" width="11.7109375" style="13" customWidth="1"/>
    <col min="33" max="33" width="6.5703125" style="13" customWidth="1"/>
    <col min="34" max="34" width="13.42578125" style="13" customWidth="1"/>
    <col min="35" max="35" width="2.140625" style="13" customWidth="1"/>
    <col min="36" max="36" width="11.42578125" style="13"/>
    <col min="37" max="37" width="7.28515625" style="13" customWidth="1"/>
    <col min="38" max="38" width="8.28515625" style="13" customWidth="1"/>
    <col min="39" max="39" width="6.42578125" style="13" customWidth="1"/>
    <col min="40" max="16384" width="11.42578125" style="13"/>
  </cols>
  <sheetData>
    <row r="1" spans="2:39" ht="18.75">
      <c r="B1" s="14" t="s">
        <v>0</v>
      </c>
      <c r="C1" s="15"/>
      <c r="D1" s="15"/>
      <c r="E1" s="15"/>
      <c r="F1" s="15"/>
      <c r="G1" s="15"/>
      <c r="H1" s="15"/>
      <c r="I1" s="15"/>
      <c r="J1" s="40"/>
      <c r="K1" s="100"/>
    </row>
    <row r="2" spans="2:39" ht="18.7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</row>
    <row r="3" spans="2:39" ht="18.75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00"/>
    </row>
    <row r="4" spans="2:39" ht="18.75">
      <c r="B4" s="16"/>
      <c r="C4" s="16"/>
      <c r="D4" s="16"/>
      <c r="E4" s="16"/>
      <c r="F4" s="16"/>
      <c r="G4" s="16"/>
      <c r="H4" s="16"/>
      <c r="I4" s="16"/>
      <c r="J4" s="16"/>
      <c r="K4" s="100"/>
    </row>
    <row r="5" spans="2:39" ht="18.75">
      <c r="B5" s="16"/>
      <c r="C5" s="16"/>
      <c r="D5" s="14" t="s">
        <v>502</v>
      </c>
      <c r="E5" s="14"/>
      <c r="F5" s="14"/>
      <c r="G5" s="16"/>
      <c r="H5" s="16"/>
      <c r="I5" s="16"/>
      <c r="J5" s="16"/>
      <c r="K5" s="100"/>
      <c r="AG5" s="12"/>
      <c r="AI5" s="127"/>
      <c r="AJ5" s="128"/>
      <c r="AK5" s="129"/>
      <c r="AL5" s="130"/>
    </row>
    <row r="6" spans="2:39" ht="18.75">
      <c r="B6" s="16"/>
      <c r="C6" s="16"/>
      <c r="D6" s="14" t="s">
        <v>477</v>
      </c>
      <c r="E6" s="14"/>
      <c r="F6" s="16"/>
      <c r="G6" s="16"/>
      <c r="H6" s="16"/>
      <c r="I6" s="16"/>
      <c r="J6" s="16"/>
      <c r="K6" s="100"/>
      <c r="AI6" s="127"/>
      <c r="AJ6" s="128"/>
      <c r="AK6" s="129"/>
      <c r="AL6" s="130"/>
    </row>
    <row r="7" spans="2:39" ht="18.75">
      <c r="B7" s="16"/>
      <c r="C7" s="16"/>
      <c r="D7" s="14" t="s">
        <v>107</v>
      </c>
      <c r="E7" s="14"/>
      <c r="F7" s="16"/>
      <c r="G7" s="16"/>
      <c r="H7" s="16"/>
      <c r="I7" s="16"/>
      <c r="J7" s="16"/>
      <c r="K7" s="100"/>
      <c r="AL7" s="130"/>
    </row>
    <row r="8" spans="2:39" ht="19.5" thickBot="1">
      <c r="B8" s="16"/>
      <c r="C8" s="16"/>
      <c r="D8" s="14"/>
      <c r="E8" s="14"/>
      <c r="F8" s="16"/>
      <c r="G8" s="16"/>
      <c r="H8" s="16"/>
      <c r="I8" s="16"/>
      <c r="J8" s="16"/>
      <c r="K8" s="100"/>
      <c r="AL8" s="130"/>
    </row>
    <row r="9" spans="2:39" ht="25.5" customHeight="1" thickBot="1">
      <c r="E9" s="680" t="s">
        <v>41</v>
      </c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2"/>
      <c r="Q9" s="683" t="s">
        <v>44</v>
      </c>
      <c r="R9" s="684"/>
      <c r="S9" s="684"/>
      <c r="T9" s="685"/>
      <c r="U9" s="680" t="s">
        <v>45</v>
      </c>
      <c r="V9" s="681"/>
      <c r="W9" s="681"/>
      <c r="X9" s="681"/>
      <c r="Y9" s="681"/>
      <c r="Z9" s="681"/>
      <c r="AA9" s="681"/>
      <c r="AB9" s="681"/>
      <c r="AC9" s="681"/>
      <c r="AD9" s="682"/>
      <c r="AE9" s="680" t="s">
        <v>36</v>
      </c>
      <c r="AF9" s="681"/>
      <c r="AG9" s="682"/>
    </row>
    <row r="10" spans="2:39" ht="273.75" customHeight="1" thickBot="1">
      <c r="B10" s="18" t="s">
        <v>4</v>
      </c>
      <c r="C10" s="19" t="s">
        <v>162</v>
      </c>
      <c r="D10" s="74" t="s">
        <v>163</v>
      </c>
      <c r="E10" s="372" t="s">
        <v>57</v>
      </c>
      <c r="F10" s="373" t="s">
        <v>63</v>
      </c>
      <c r="G10" s="373" t="s">
        <v>64</v>
      </c>
      <c r="H10" s="373" t="s">
        <v>63</v>
      </c>
      <c r="I10" s="313" t="s">
        <v>65</v>
      </c>
      <c r="J10" s="313" t="s">
        <v>7</v>
      </c>
      <c r="K10" s="370" t="s">
        <v>66</v>
      </c>
      <c r="L10" s="373" t="s">
        <v>7</v>
      </c>
      <c r="M10" s="370" t="s">
        <v>60</v>
      </c>
      <c r="N10" s="371" t="s">
        <v>30</v>
      </c>
      <c r="O10" s="316" t="s">
        <v>31</v>
      </c>
      <c r="P10" s="317" t="s">
        <v>91</v>
      </c>
      <c r="Q10" s="372" t="s">
        <v>67</v>
      </c>
      <c r="R10" s="374" t="s">
        <v>100</v>
      </c>
      <c r="S10" s="415" t="s">
        <v>35</v>
      </c>
      <c r="T10" s="416" t="s">
        <v>92</v>
      </c>
      <c r="U10" s="372" t="s">
        <v>68</v>
      </c>
      <c r="V10" s="373" t="s">
        <v>100</v>
      </c>
      <c r="W10" s="313" t="s">
        <v>28</v>
      </c>
      <c r="X10" s="313" t="s">
        <v>100</v>
      </c>
      <c r="Y10" s="370" t="s">
        <v>113</v>
      </c>
      <c r="Z10" s="373" t="s">
        <v>100</v>
      </c>
      <c r="AA10" s="370" t="s">
        <v>71</v>
      </c>
      <c r="AB10" s="374" t="s">
        <v>100</v>
      </c>
      <c r="AC10" s="319" t="s">
        <v>34</v>
      </c>
      <c r="AD10" s="320" t="s">
        <v>93</v>
      </c>
      <c r="AE10" s="321" t="s">
        <v>5</v>
      </c>
      <c r="AF10" s="322" t="s">
        <v>90</v>
      </c>
      <c r="AG10" s="322" t="s">
        <v>6</v>
      </c>
      <c r="AH10" s="131"/>
      <c r="AJ10" s="132"/>
      <c r="AK10" s="132"/>
      <c r="AL10" s="132"/>
      <c r="AM10" s="132"/>
    </row>
    <row r="11" spans="2:39" ht="21">
      <c r="B11" s="21">
        <v>1</v>
      </c>
      <c r="C11" s="323" t="s">
        <v>414</v>
      </c>
      <c r="D11" s="326" t="s">
        <v>8</v>
      </c>
      <c r="E11" s="274">
        <v>24.369999999999997</v>
      </c>
      <c r="F11" s="228">
        <v>0</v>
      </c>
      <c r="G11" s="25">
        <v>33.33</v>
      </c>
      <c r="H11" s="24">
        <v>5</v>
      </c>
      <c r="I11" s="227">
        <v>2</v>
      </c>
      <c r="J11" s="228">
        <v>0</v>
      </c>
      <c r="K11" s="227">
        <v>15.333333333333334</v>
      </c>
      <c r="L11" s="228">
        <v>0</v>
      </c>
      <c r="M11" s="25">
        <v>22.16</v>
      </c>
      <c r="N11" s="26">
        <v>4</v>
      </c>
      <c r="O11" s="206">
        <f t="shared" ref="O11:O22" si="0" xml:space="preserve"> ((E11+G11+I11+K11+M11)/11)*3</f>
        <v>26.507272727272728</v>
      </c>
      <c r="P11" s="207">
        <f>N11+L11+J11+H11+F11</f>
        <v>9</v>
      </c>
      <c r="Q11" s="417">
        <v>10.5</v>
      </c>
      <c r="R11" s="418">
        <v>2</v>
      </c>
      <c r="S11" s="368">
        <f t="shared" ref="S11:S22" si="1">Q11</f>
        <v>10.5</v>
      </c>
      <c r="T11" s="66">
        <f t="shared" ref="T11:T22" si="2">R11</f>
        <v>2</v>
      </c>
      <c r="U11" s="27">
        <v>10</v>
      </c>
      <c r="V11" s="24">
        <v>2</v>
      </c>
      <c r="W11" s="145">
        <v>15.5</v>
      </c>
      <c r="X11" s="24">
        <v>2</v>
      </c>
      <c r="Y11" s="25">
        <v>15</v>
      </c>
      <c r="Z11" s="24">
        <v>2</v>
      </c>
      <c r="AA11" s="25">
        <v>14.5</v>
      </c>
      <c r="AB11" s="26">
        <v>2</v>
      </c>
      <c r="AC11" s="368">
        <f t="shared" ref="AC11:AC22" si="3" xml:space="preserve"> ((AA11+W11+U11+Y11)/4)*2</f>
        <v>27.5</v>
      </c>
      <c r="AD11" s="66">
        <f>V11+X11+Z11+AB11</f>
        <v>8</v>
      </c>
      <c r="AE11" s="369">
        <f t="shared" ref="AE11:AE22" si="4" xml:space="preserve"> O11+S11+AC11</f>
        <v>64.507272727272721</v>
      </c>
      <c r="AF11" s="422">
        <f t="shared" ref="AF11:AF22" si="5">SUM(AE11/6)</f>
        <v>10.75121212121212</v>
      </c>
      <c r="AG11" s="423">
        <v>30</v>
      </c>
      <c r="AH11" s="421" t="s">
        <v>164</v>
      </c>
      <c r="AI11" s="133"/>
      <c r="AJ11" s="132"/>
      <c r="AK11" s="132"/>
      <c r="AL11" s="132"/>
      <c r="AM11" s="132"/>
    </row>
    <row r="12" spans="2:39" ht="21">
      <c r="B12" s="4">
        <v>2</v>
      </c>
      <c r="C12" s="324" t="s">
        <v>423</v>
      </c>
      <c r="D12" s="327" t="s">
        <v>424</v>
      </c>
      <c r="E12" s="216">
        <v>18.75</v>
      </c>
      <c r="F12" s="217">
        <v>0</v>
      </c>
      <c r="G12" s="220">
        <v>23.66</v>
      </c>
      <c r="H12" s="217">
        <v>0</v>
      </c>
      <c r="I12" s="220">
        <v>3.5</v>
      </c>
      <c r="J12" s="217">
        <v>0</v>
      </c>
      <c r="K12" s="220">
        <v>14.553333333333333</v>
      </c>
      <c r="L12" s="217">
        <v>0</v>
      </c>
      <c r="M12" s="220">
        <v>16.100000000000001</v>
      </c>
      <c r="N12" s="222">
        <v>0</v>
      </c>
      <c r="O12" s="69">
        <f t="shared" si="0"/>
        <v>20.880909090909089</v>
      </c>
      <c r="P12" s="70">
        <f>N12+L12+J12+H12+F12</f>
        <v>0</v>
      </c>
      <c r="Q12" s="419">
        <v>2</v>
      </c>
      <c r="R12" s="378">
        <v>0</v>
      </c>
      <c r="S12" s="69">
        <f t="shared" si="1"/>
        <v>2</v>
      </c>
      <c r="T12" s="70">
        <f t="shared" si="2"/>
        <v>0</v>
      </c>
      <c r="U12" s="10">
        <v>13</v>
      </c>
      <c r="V12" s="7">
        <v>2</v>
      </c>
      <c r="W12" s="225">
        <v>6</v>
      </c>
      <c r="X12" s="217">
        <v>0</v>
      </c>
      <c r="Y12" s="8">
        <v>12.33</v>
      </c>
      <c r="Z12" s="7">
        <v>2</v>
      </c>
      <c r="AA12" s="220">
        <v>6</v>
      </c>
      <c r="AB12" s="222">
        <v>0</v>
      </c>
      <c r="AC12" s="69">
        <f t="shared" si="3"/>
        <v>18.664999999999999</v>
      </c>
      <c r="AD12" s="70">
        <f>V12+X12+Z12+AB12</f>
        <v>4</v>
      </c>
      <c r="AE12" s="331">
        <f t="shared" si="4"/>
        <v>41.545909090909092</v>
      </c>
      <c r="AF12" s="329">
        <f t="shared" si="5"/>
        <v>6.9243181818181823</v>
      </c>
      <c r="AG12" s="333">
        <f>P12+R12+AD12</f>
        <v>4</v>
      </c>
      <c r="AH12" s="89" t="s">
        <v>165</v>
      </c>
      <c r="AI12" s="133"/>
      <c r="AJ12" s="132"/>
      <c r="AK12" s="132"/>
      <c r="AL12" s="132"/>
      <c r="AM12" s="132"/>
    </row>
    <row r="13" spans="2:39" ht="21">
      <c r="B13" s="4">
        <v>3</v>
      </c>
      <c r="C13" s="324" t="s">
        <v>425</v>
      </c>
      <c r="D13" s="327" t="s">
        <v>426</v>
      </c>
      <c r="E13" s="216">
        <v>26.810000000000002</v>
      </c>
      <c r="F13" s="217">
        <v>0</v>
      </c>
      <c r="G13" s="220">
        <v>24.83</v>
      </c>
      <c r="H13" s="217">
        <v>0</v>
      </c>
      <c r="I13" s="220">
        <v>4</v>
      </c>
      <c r="J13" s="217">
        <v>0</v>
      </c>
      <c r="K13" s="377">
        <v>18.773333333333333</v>
      </c>
      <c r="L13" s="431">
        <v>0</v>
      </c>
      <c r="M13" s="377">
        <v>19.079999999999998</v>
      </c>
      <c r="N13" s="378">
        <v>0</v>
      </c>
      <c r="O13" s="69">
        <f t="shared" si="0"/>
        <v>25.498181818181813</v>
      </c>
      <c r="P13" s="70">
        <f>N13+L13+J13+H13+F13</f>
        <v>0</v>
      </c>
      <c r="Q13" s="224">
        <v>7.5</v>
      </c>
      <c r="R13" s="222">
        <v>0</v>
      </c>
      <c r="S13" s="69">
        <f t="shared" si="1"/>
        <v>7.5</v>
      </c>
      <c r="T13" s="70">
        <f t="shared" si="2"/>
        <v>0</v>
      </c>
      <c r="U13" s="10">
        <v>12</v>
      </c>
      <c r="V13" s="7">
        <v>2</v>
      </c>
      <c r="W13" s="134">
        <v>12.5</v>
      </c>
      <c r="X13" s="7">
        <v>2</v>
      </c>
      <c r="Y13" s="375">
        <v>15.25</v>
      </c>
      <c r="Z13" s="430">
        <v>2</v>
      </c>
      <c r="AA13" s="8">
        <v>15.5</v>
      </c>
      <c r="AB13" s="9">
        <v>2</v>
      </c>
      <c r="AC13" s="67">
        <f t="shared" si="3"/>
        <v>27.625</v>
      </c>
      <c r="AD13" s="68">
        <v>8</v>
      </c>
      <c r="AE13" s="331">
        <f t="shared" si="4"/>
        <v>60.623181818181813</v>
      </c>
      <c r="AF13" s="424">
        <f t="shared" si="5"/>
        <v>10.103863636363636</v>
      </c>
      <c r="AG13" s="425">
        <v>30</v>
      </c>
      <c r="AH13" s="426" t="s">
        <v>164</v>
      </c>
      <c r="AI13" s="133"/>
      <c r="AJ13" s="132"/>
      <c r="AK13" s="132"/>
      <c r="AL13" s="132"/>
      <c r="AM13" s="132"/>
    </row>
    <row r="14" spans="2:39" ht="21">
      <c r="B14" s="4">
        <v>4</v>
      </c>
      <c r="C14" s="324" t="s">
        <v>431</v>
      </c>
      <c r="D14" s="327" t="s">
        <v>181</v>
      </c>
      <c r="E14" s="436">
        <v>30.619999999999997</v>
      </c>
      <c r="F14" s="430">
        <v>5</v>
      </c>
      <c r="G14" s="377">
        <v>26</v>
      </c>
      <c r="H14" s="431">
        <v>0</v>
      </c>
      <c r="I14" s="220">
        <v>4.625</v>
      </c>
      <c r="J14" s="217">
        <v>0</v>
      </c>
      <c r="K14" s="375">
        <v>22</v>
      </c>
      <c r="L14" s="430">
        <v>3</v>
      </c>
      <c r="M14" s="377">
        <v>16.260000000000002</v>
      </c>
      <c r="N14" s="378">
        <v>0</v>
      </c>
      <c r="O14" s="69">
        <f t="shared" si="0"/>
        <v>27.137727272727275</v>
      </c>
      <c r="P14" s="70">
        <f>N14+L14+J14+H14+F14</f>
        <v>8</v>
      </c>
      <c r="Q14" s="224">
        <v>3</v>
      </c>
      <c r="R14" s="222">
        <v>0</v>
      </c>
      <c r="S14" s="69">
        <f t="shared" si="1"/>
        <v>3</v>
      </c>
      <c r="T14" s="70">
        <f t="shared" si="2"/>
        <v>0</v>
      </c>
      <c r="U14" s="10">
        <v>10.5</v>
      </c>
      <c r="V14" s="7">
        <v>2</v>
      </c>
      <c r="W14" s="134">
        <v>10</v>
      </c>
      <c r="X14" s="7">
        <v>2</v>
      </c>
      <c r="Y14" s="8">
        <v>15.25</v>
      </c>
      <c r="Z14" s="7">
        <v>2</v>
      </c>
      <c r="AA14" s="375">
        <v>12.5</v>
      </c>
      <c r="AB14" s="376">
        <v>2</v>
      </c>
      <c r="AC14" s="67">
        <f t="shared" si="3"/>
        <v>24.125</v>
      </c>
      <c r="AD14" s="68">
        <v>8</v>
      </c>
      <c r="AE14" s="331">
        <f t="shared" si="4"/>
        <v>54.262727272727275</v>
      </c>
      <c r="AF14" s="329">
        <f t="shared" si="5"/>
        <v>9.0437878787878798</v>
      </c>
      <c r="AG14" s="333">
        <f>P14+R14+AD14</f>
        <v>16</v>
      </c>
      <c r="AH14" s="89" t="s">
        <v>165</v>
      </c>
      <c r="AI14" s="133"/>
      <c r="AJ14" s="132"/>
      <c r="AK14" s="132"/>
      <c r="AL14" s="132"/>
      <c r="AM14" s="132"/>
    </row>
    <row r="15" spans="2:39" ht="21">
      <c r="B15" s="4">
        <v>5</v>
      </c>
      <c r="C15" s="324" t="s">
        <v>434</v>
      </c>
      <c r="D15" s="327" t="s">
        <v>131</v>
      </c>
      <c r="E15" s="216">
        <v>19.310000000000002</v>
      </c>
      <c r="F15" s="217">
        <v>0</v>
      </c>
      <c r="G15" s="375">
        <v>42</v>
      </c>
      <c r="H15" s="430">
        <v>5</v>
      </c>
      <c r="I15" s="220">
        <v>3.5</v>
      </c>
      <c r="J15" s="217">
        <v>0</v>
      </c>
      <c r="K15" s="220">
        <v>18.886666666666667</v>
      </c>
      <c r="L15" s="217">
        <v>0</v>
      </c>
      <c r="M15" s="375">
        <v>23.08</v>
      </c>
      <c r="N15" s="376">
        <v>4</v>
      </c>
      <c r="O15" s="69">
        <f t="shared" si="0"/>
        <v>29.120909090909091</v>
      </c>
      <c r="P15" s="70">
        <f>N15+L15+J15+H15+F15</f>
        <v>9</v>
      </c>
      <c r="Q15" s="420">
        <v>12.5</v>
      </c>
      <c r="R15" s="376">
        <v>2</v>
      </c>
      <c r="S15" s="67">
        <f t="shared" si="1"/>
        <v>12.5</v>
      </c>
      <c r="T15" s="68">
        <f t="shared" si="2"/>
        <v>2</v>
      </c>
      <c r="U15" s="10">
        <v>15.5</v>
      </c>
      <c r="V15" s="7">
        <v>2</v>
      </c>
      <c r="W15" s="134">
        <v>16.5</v>
      </c>
      <c r="X15" s="7">
        <v>2</v>
      </c>
      <c r="Y15" s="8">
        <v>10.33</v>
      </c>
      <c r="Z15" s="7">
        <v>2</v>
      </c>
      <c r="AA15" s="8">
        <v>18</v>
      </c>
      <c r="AB15" s="9">
        <v>2</v>
      </c>
      <c r="AC15" s="67">
        <f t="shared" si="3"/>
        <v>30.164999999999999</v>
      </c>
      <c r="AD15" s="68">
        <f>V15+X15+Z15+AB15</f>
        <v>8</v>
      </c>
      <c r="AE15" s="331">
        <f t="shared" si="4"/>
        <v>71.785909090909087</v>
      </c>
      <c r="AF15" s="424">
        <f t="shared" si="5"/>
        <v>11.964318181818181</v>
      </c>
      <c r="AG15" s="425">
        <v>30</v>
      </c>
      <c r="AH15" s="426" t="s">
        <v>164</v>
      </c>
      <c r="AI15" s="133"/>
      <c r="AJ15" s="132"/>
      <c r="AK15" s="132"/>
      <c r="AL15" s="132"/>
      <c r="AM15" s="132"/>
    </row>
    <row r="16" spans="2:39" ht="21">
      <c r="B16" s="4">
        <v>6</v>
      </c>
      <c r="C16" s="324" t="s">
        <v>435</v>
      </c>
      <c r="D16" s="327" t="s">
        <v>135</v>
      </c>
      <c r="E16" s="6">
        <v>34.75</v>
      </c>
      <c r="F16" s="7">
        <v>5</v>
      </c>
      <c r="G16" s="220">
        <v>26.160000000000004</v>
      </c>
      <c r="H16" s="217">
        <v>0</v>
      </c>
      <c r="I16" s="220">
        <v>5.5</v>
      </c>
      <c r="J16" s="217">
        <v>0</v>
      </c>
      <c r="K16" s="8">
        <v>21.77333333333333</v>
      </c>
      <c r="L16" s="7">
        <v>3</v>
      </c>
      <c r="M16" s="8">
        <v>22.72</v>
      </c>
      <c r="N16" s="9">
        <v>4</v>
      </c>
      <c r="O16" s="67">
        <f t="shared" si="0"/>
        <v>30.246363636363633</v>
      </c>
      <c r="P16" s="68">
        <v>20</v>
      </c>
      <c r="Q16" s="419">
        <v>4.5</v>
      </c>
      <c r="R16" s="378">
        <v>0</v>
      </c>
      <c r="S16" s="69">
        <f t="shared" si="1"/>
        <v>4.5</v>
      </c>
      <c r="T16" s="70">
        <f t="shared" si="2"/>
        <v>0</v>
      </c>
      <c r="U16" s="10">
        <v>17</v>
      </c>
      <c r="V16" s="7">
        <v>2</v>
      </c>
      <c r="W16" s="134">
        <v>16.5</v>
      </c>
      <c r="X16" s="7">
        <v>2</v>
      </c>
      <c r="Y16" s="8">
        <v>10.5</v>
      </c>
      <c r="Z16" s="7">
        <v>2</v>
      </c>
      <c r="AA16" s="8">
        <v>10</v>
      </c>
      <c r="AB16" s="9">
        <v>2</v>
      </c>
      <c r="AC16" s="67">
        <f t="shared" si="3"/>
        <v>27</v>
      </c>
      <c r="AD16" s="68">
        <f>V16+X16+Z16+AB16</f>
        <v>8</v>
      </c>
      <c r="AE16" s="331">
        <f t="shared" si="4"/>
        <v>61.746363636363633</v>
      </c>
      <c r="AF16" s="424">
        <f t="shared" si="5"/>
        <v>10.291060606060606</v>
      </c>
      <c r="AG16" s="425">
        <v>30</v>
      </c>
      <c r="AH16" s="426" t="s">
        <v>164</v>
      </c>
      <c r="AI16" s="133"/>
      <c r="AJ16" s="132"/>
      <c r="AK16" s="132"/>
      <c r="AL16" s="132"/>
      <c r="AM16" s="132"/>
    </row>
    <row r="17" spans="2:39" ht="21">
      <c r="B17" s="4">
        <v>7</v>
      </c>
      <c r="C17" s="324" t="s">
        <v>447</v>
      </c>
      <c r="D17" s="327" t="s">
        <v>151</v>
      </c>
      <c r="E17" s="436">
        <v>36</v>
      </c>
      <c r="F17" s="430">
        <v>5</v>
      </c>
      <c r="G17" s="377">
        <v>28.5</v>
      </c>
      <c r="H17" s="431">
        <v>0</v>
      </c>
      <c r="I17" s="220">
        <v>5.625</v>
      </c>
      <c r="J17" s="217">
        <v>0</v>
      </c>
      <c r="K17" s="375">
        <v>20.22</v>
      </c>
      <c r="L17" s="430">
        <v>3</v>
      </c>
      <c r="M17" s="375">
        <v>20.64</v>
      </c>
      <c r="N17" s="376">
        <v>4</v>
      </c>
      <c r="O17" s="67">
        <f t="shared" si="0"/>
        <v>30.268636363636364</v>
      </c>
      <c r="P17" s="68">
        <v>20</v>
      </c>
      <c r="Q17" s="224">
        <v>8.3333333333333339</v>
      </c>
      <c r="R17" s="222">
        <v>0</v>
      </c>
      <c r="S17" s="69">
        <f t="shared" si="1"/>
        <v>8.3333333333333339</v>
      </c>
      <c r="T17" s="70">
        <f t="shared" si="2"/>
        <v>0</v>
      </c>
      <c r="U17" s="10">
        <v>13.5</v>
      </c>
      <c r="V17" s="7">
        <v>2</v>
      </c>
      <c r="W17" s="134">
        <v>10.5</v>
      </c>
      <c r="X17" s="7">
        <v>2</v>
      </c>
      <c r="Y17" s="8">
        <v>13.83</v>
      </c>
      <c r="Z17" s="7">
        <v>2</v>
      </c>
      <c r="AA17" s="8">
        <v>13.75</v>
      </c>
      <c r="AB17" s="9">
        <v>2</v>
      </c>
      <c r="AC17" s="67">
        <f t="shared" si="3"/>
        <v>25.79</v>
      </c>
      <c r="AD17" s="68">
        <v>8</v>
      </c>
      <c r="AE17" s="331">
        <f t="shared" si="4"/>
        <v>64.391969696969696</v>
      </c>
      <c r="AF17" s="424">
        <f t="shared" si="5"/>
        <v>10.731994949494949</v>
      </c>
      <c r="AG17" s="425">
        <v>30</v>
      </c>
      <c r="AH17" s="426" t="s">
        <v>164</v>
      </c>
      <c r="AI17" s="133"/>
      <c r="AJ17" s="132"/>
      <c r="AK17" s="132"/>
      <c r="AL17" s="132"/>
      <c r="AM17" s="132"/>
    </row>
    <row r="18" spans="2:39" ht="21">
      <c r="B18" s="4">
        <v>8</v>
      </c>
      <c r="C18" s="324" t="s">
        <v>453</v>
      </c>
      <c r="D18" s="327" t="s">
        <v>454</v>
      </c>
      <c r="E18" s="216">
        <v>25.619999999999997</v>
      </c>
      <c r="F18" s="217">
        <v>0</v>
      </c>
      <c r="G18" s="375">
        <v>34.33</v>
      </c>
      <c r="H18" s="430">
        <v>5</v>
      </c>
      <c r="I18" s="220">
        <v>2.5</v>
      </c>
      <c r="J18" s="217">
        <v>0</v>
      </c>
      <c r="K18" s="375">
        <v>20.22</v>
      </c>
      <c r="L18" s="430">
        <v>3</v>
      </c>
      <c r="M18" s="8">
        <v>25.16</v>
      </c>
      <c r="N18" s="9">
        <v>4</v>
      </c>
      <c r="O18" s="69">
        <f t="shared" si="0"/>
        <v>29.408181818181813</v>
      </c>
      <c r="P18" s="70">
        <f>N18+L18+J18+H18+F18</f>
        <v>12</v>
      </c>
      <c r="Q18" s="420">
        <v>10.5</v>
      </c>
      <c r="R18" s="376">
        <v>2</v>
      </c>
      <c r="S18" s="67">
        <f t="shared" si="1"/>
        <v>10.5</v>
      </c>
      <c r="T18" s="68">
        <f t="shared" si="2"/>
        <v>2</v>
      </c>
      <c r="U18" s="10">
        <v>12.5</v>
      </c>
      <c r="V18" s="7">
        <v>2</v>
      </c>
      <c r="W18" s="134">
        <v>13</v>
      </c>
      <c r="X18" s="7">
        <v>2</v>
      </c>
      <c r="Y18" s="220">
        <v>7.5</v>
      </c>
      <c r="Z18" s="217">
        <v>0</v>
      </c>
      <c r="AA18" s="8">
        <v>15.75</v>
      </c>
      <c r="AB18" s="9">
        <v>2</v>
      </c>
      <c r="AC18" s="67">
        <f t="shared" si="3"/>
        <v>24.375</v>
      </c>
      <c r="AD18" s="68">
        <v>8</v>
      </c>
      <c r="AE18" s="331">
        <f t="shared" si="4"/>
        <v>64.283181818181816</v>
      </c>
      <c r="AF18" s="424">
        <f t="shared" si="5"/>
        <v>10.713863636363635</v>
      </c>
      <c r="AG18" s="425">
        <v>30</v>
      </c>
      <c r="AH18" s="426" t="s">
        <v>164</v>
      </c>
      <c r="AI18" s="133"/>
      <c r="AJ18" s="132"/>
      <c r="AK18" s="132"/>
      <c r="AL18" s="132"/>
      <c r="AM18" s="132"/>
    </row>
    <row r="19" spans="2:39" ht="21">
      <c r="B19" s="4">
        <v>9</v>
      </c>
      <c r="C19" s="324" t="s">
        <v>459</v>
      </c>
      <c r="D19" s="327" t="s">
        <v>134</v>
      </c>
      <c r="E19" s="436">
        <v>34.06</v>
      </c>
      <c r="F19" s="430">
        <v>5</v>
      </c>
      <c r="G19" s="377">
        <v>25.33</v>
      </c>
      <c r="H19" s="431">
        <v>0</v>
      </c>
      <c r="I19" s="220">
        <v>6.0625</v>
      </c>
      <c r="J19" s="217">
        <v>0</v>
      </c>
      <c r="K19" s="377">
        <v>19.773333333333333</v>
      </c>
      <c r="L19" s="431">
        <v>0</v>
      </c>
      <c r="M19" s="375">
        <v>26.68</v>
      </c>
      <c r="N19" s="376">
        <v>4</v>
      </c>
      <c r="O19" s="67">
        <f t="shared" si="0"/>
        <v>30.519772727272731</v>
      </c>
      <c r="P19" s="68">
        <v>20</v>
      </c>
      <c r="Q19" s="419">
        <v>5</v>
      </c>
      <c r="R19" s="378">
        <v>0</v>
      </c>
      <c r="S19" s="69">
        <f t="shared" si="1"/>
        <v>5</v>
      </c>
      <c r="T19" s="70">
        <f t="shared" si="2"/>
        <v>0</v>
      </c>
      <c r="U19" s="10">
        <v>12.5</v>
      </c>
      <c r="V19" s="7">
        <v>2</v>
      </c>
      <c r="W19" s="225">
        <v>9.5</v>
      </c>
      <c r="X19" s="217">
        <v>0</v>
      </c>
      <c r="Y19" s="8">
        <v>15.5</v>
      </c>
      <c r="Z19" s="7">
        <v>2</v>
      </c>
      <c r="AA19" s="8">
        <v>12</v>
      </c>
      <c r="AB19" s="9">
        <v>2</v>
      </c>
      <c r="AC19" s="67">
        <f t="shared" si="3"/>
        <v>24.75</v>
      </c>
      <c r="AD19" s="68">
        <v>8</v>
      </c>
      <c r="AE19" s="331">
        <f t="shared" si="4"/>
        <v>60.269772727272731</v>
      </c>
      <c r="AF19" s="424">
        <f t="shared" si="5"/>
        <v>10.044962121212121</v>
      </c>
      <c r="AG19" s="425">
        <v>30</v>
      </c>
      <c r="AH19" s="426" t="s">
        <v>164</v>
      </c>
      <c r="AI19" s="133"/>
      <c r="AJ19" s="132"/>
      <c r="AK19" s="132"/>
      <c r="AL19" s="132"/>
      <c r="AM19" s="132"/>
    </row>
    <row r="20" spans="2:39" ht="21">
      <c r="B20" s="4">
        <v>10</v>
      </c>
      <c r="C20" s="324" t="s">
        <v>460</v>
      </c>
      <c r="D20" s="327" t="s">
        <v>461</v>
      </c>
      <c r="E20" s="6">
        <v>36.18</v>
      </c>
      <c r="F20" s="7">
        <v>5</v>
      </c>
      <c r="G20" s="8">
        <v>31.25</v>
      </c>
      <c r="H20" s="7">
        <v>5</v>
      </c>
      <c r="I20" s="220">
        <v>5.5</v>
      </c>
      <c r="J20" s="217">
        <v>0</v>
      </c>
      <c r="K20" s="377">
        <v>18.886666666666667</v>
      </c>
      <c r="L20" s="431">
        <v>0</v>
      </c>
      <c r="M20" s="8">
        <v>21.84</v>
      </c>
      <c r="N20" s="9">
        <v>4</v>
      </c>
      <c r="O20" s="67">
        <f t="shared" si="0"/>
        <v>30.99727272727273</v>
      </c>
      <c r="P20" s="68">
        <v>20</v>
      </c>
      <c r="Q20" s="419">
        <v>9.5</v>
      </c>
      <c r="R20" s="378">
        <v>0</v>
      </c>
      <c r="S20" s="69">
        <f t="shared" si="1"/>
        <v>9.5</v>
      </c>
      <c r="T20" s="70">
        <f t="shared" si="2"/>
        <v>0</v>
      </c>
      <c r="U20" s="10">
        <v>13</v>
      </c>
      <c r="V20" s="7">
        <v>2</v>
      </c>
      <c r="W20" s="225">
        <v>6</v>
      </c>
      <c r="X20" s="217">
        <v>0</v>
      </c>
      <c r="Y20" s="8">
        <v>11.66</v>
      </c>
      <c r="Z20" s="7">
        <v>2</v>
      </c>
      <c r="AA20" s="375">
        <v>17.5</v>
      </c>
      <c r="AB20" s="376">
        <v>2</v>
      </c>
      <c r="AC20" s="67">
        <f t="shared" si="3"/>
        <v>24.08</v>
      </c>
      <c r="AD20" s="68">
        <v>8</v>
      </c>
      <c r="AE20" s="331">
        <f t="shared" si="4"/>
        <v>64.577272727272728</v>
      </c>
      <c r="AF20" s="424">
        <f t="shared" si="5"/>
        <v>10.762878787878789</v>
      </c>
      <c r="AG20" s="425">
        <v>30</v>
      </c>
      <c r="AH20" s="426" t="s">
        <v>164</v>
      </c>
      <c r="AI20" s="133"/>
      <c r="AJ20" s="132"/>
      <c r="AK20" s="132"/>
      <c r="AL20" s="132"/>
      <c r="AM20" s="132"/>
    </row>
    <row r="21" spans="2:39" ht="21">
      <c r="B21" s="4">
        <v>11</v>
      </c>
      <c r="C21" s="324" t="s">
        <v>469</v>
      </c>
      <c r="D21" s="327" t="s">
        <v>470</v>
      </c>
      <c r="E21" s="6">
        <v>36.119999999999997</v>
      </c>
      <c r="F21" s="7">
        <v>5</v>
      </c>
      <c r="G21" s="8">
        <v>31.33</v>
      </c>
      <c r="H21" s="7">
        <v>5</v>
      </c>
      <c r="I21" s="220">
        <v>4.375</v>
      </c>
      <c r="J21" s="217">
        <v>0</v>
      </c>
      <c r="K21" s="220">
        <v>12.553333333333333</v>
      </c>
      <c r="L21" s="217">
        <v>0</v>
      </c>
      <c r="M21" s="8">
        <v>20.04</v>
      </c>
      <c r="N21" s="9">
        <v>4</v>
      </c>
      <c r="O21" s="69">
        <f t="shared" si="0"/>
        <v>28.477727272727272</v>
      </c>
      <c r="P21" s="70">
        <f>N21+L21+J21+H21+F21</f>
        <v>14</v>
      </c>
      <c r="Q21" s="420">
        <v>10.5</v>
      </c>
      <c r="R21" s="376">
        <v>2</v>
      </c>
      <c r="S21" s="67">
        <f t="shared" si="1"/>
        <v>10.5</v>
      </c>
      <c r="T21" s="68">
        <f t="shared" si="2"/>
        <v>2</v>
      </c>
      <c r="U21" s="10">
        <v>13</v>
      </c>
      <c r="V21" s="7">
        <v>2</v>
      </c>
      <c r="W21" s="225">
        <v>9.5</v>
      </c>
      <c r="X21" s="217">
        <v>0</v>
      </c>
      <c r="Y21" s="8">
        <v>18.5</v>
      </c>
      <c r="Z21" s="7">
        <v>2</v>
      </c>
      <c r="AA21" s="8">
        <v>12</v>
      </c>
      <c r="AB21" s="9">
        <v>2</v>
      </c>
      <c r="AC21" s="67">
        <f t="shared" si="3"/>
        <v>26.5</v>
      </c>
      <c r="AD21" s="68">
        <v>8</v>
      </c>
      <c r="AE21" s="331">
        <f t="shared" si="4"/>
        <v>65.477727272727265</v>
      </c>
      <c r="AF21" s="424">
        <f t="shared" si="5"/>
        <v>10.912954545454545</v>
      </c>
      <c r="AG21" s="425">
        <v>30</v>
      </c>
      <c r="AH21" s="426" t="s">
        <v>164</v>
      </c>
      <c r="AI21" s="133"/>
      <c r="AJ21" s="132"/>
      <c r="AK21" s="132"/>
      <c r="AL21" s="132"/>
      <c r="AM21" s="132"/>
    </row>
    <row r="22" spans="2:39" ht="21.75" thickBot="1">
      <c r="B22" s="29">
        <v>12</v>
      </c>
      <c r="C22" s="325" t="s">
        <v>471</v>
      </c>
      <c r="D22" s="328" t="s">
        <v>472</v>
      </c>
      <c r="E22" s="218">
        <v>20.66</v>
      </c>
      <c r="F22" s="219">
        <v>0</v>
      </c>
      <c r="G22" s="484">
        <v>39.83</v>
      </c>
      <c r="H22" s="485">
        <v>5</v>
      </c>
      <c r="I22" s="221">
        <v>5.5</v>
      </c>
      <c r="J22" s="219">
        <v>0</v>
      </c>
      <c r="K22" s="221">
        <v>15.106666666666667</v>
      </c>
      <c r="L22" s="219">
        <v>0</v>
      </c>
      <c r="M22" s="221">
        <v>18.260000000000002</v>
      </c>
      <c r="N22" s="223">
        <v>0</v>
      </c>
      <c r="O22" s="212">
        <f t="shared" si="0"/>
        <v>27.097272727272731</v>
      </c>
      <c r="P22" s="213">
        <f>N22+L22+J22+H22+F22</f>
        <v>5</v>
      </c>
      <c r="Q22" s="226">
        <v>3</v>
      </c>
      <c r="R22" s="223">
        <v>0</v>
      </c>
      <c r="S22" s="212">
        <f t="shared" si="1"/>
        <v>3</v>
      </c>
      <c r="T22" s="213">
        <f t="shared" si="2"/>
        <v>0</v>
      </c>
      <c r="U22" s="148">
        <v>14</v>
      </c>
      <c r="V22" s="32">
        <v>2</v>
      </c>
      <c r="W22" s="350">
        <v>19.5</v>
      </c>
      <c r="X22" s="32">
        <v>2</v>
      </c>
      <c r="Y22" s="116">
        <v>10</v>
      </c>
      <c r="Z22" s="32">
        <v>2</v>
      </c>
      <c r="AA22" s="116">
        <v>16.25</v>
      </c>
      <c r="AB22" s="117">
        <v>2</v>
      </c>
      <c r="AC22" s="367">
        <f t="shared" si="3"/>
        <v>29.875</v>
      </c>
      <c r="AD22" s="126">
        <f>V22+X22+Z22+AB22</f>
        <v>8</v>
      </c>
      <c r="AE22" s="332">
        <f t="shared" si="4"/>
        <v>59.972272727272731</v>
      </c>
      <c r="AF22" s="487">
        <f t="shared" si="5"/>
        <v>9.9953787878787885</v>
      </c>
      <c r="AG22" s="488">
        <v>30</v>
      </c>
      <c r="AH22" s="486" t="s">
        <v>164</v>
      </c>
      <c r="AI22" s="133"/>
      <c r="AJ22" s="132"/>
      <c r="AK22" s="132"/>
      <c r="AL22" s="132"/>
      <c r="AM22" s="132"/>
    </row>
    <row r="23" spans="2:39" s="12" customFormat="1" ht="21">
      <c r="B23" s="136"/>
      <c r="C23" s="1"/>
      <c r="D23" s="1"/>
      <c r="E23" s="137"/>
      <c r="F23" s="138"/>
      <c r="G23" s="137"/>
      <c r="H23" s="138"/>
      <c r="I23" s="137"/>
      <c r="J23" s="138"/>
      <c r="K23" s="137"/>
      <c r="L23" s="138"/>
      <c r="M23" s="137"/>
      <c r="N23" s="138"/>
      <c r="O23" s="139"/>
      <c r="P23" s="138"/>
      <c r="Q23" s="139"/>
      <c r="R23" s="138"/>
      <c r="S23" s="139"/>
      <c r="T23" s="138"/>
      <c r="U23" s="137"/>
      <c r="V23" s="138"/>
      <c r="W23" s="137"/>
      <c r="X23" s="138"/>
      <c r="Y23" s="137"/>
      <c r="Z23" s="138"/>
      <c r="AA23" s="137"/>
      <c r="AB23" s="138"/>
      <c r="AC23" s="139"/>
      <c r="AD23" s="138"/>
      <c r="AE23" s="137"/>
      <c r="AF23" s="140"/>
      <c r="AG23" s="138"/>
      <c r="AH23" s="141"/>
      <c r="AI23" s="135"/>
      <c r="AJ23" s="135"/>
      <c r="AK23" s="135"/>
      <c r="AL23" s="135"/>
      <c r="AM23" s="135"/>
    </row>
    <row r="24" spans="2:39" s="12" customFormat="1" ht="21">
      <c r="B24" s="13"/>
      <c r="C24" s="33" t="s">
        <v>499</v>
      </c>
      <c r="D24" s="34"/>
      <c r="E24" s="34"/>
      <c r="F24" s="34"/>
      <c r="G24" s="34"/>
      <c r="H24" s="34"/>
      <c r="I24" s="34"/>
      <c r="J24" s="34"/>
      <c r="K24" s="34"/>
      <c r="L24" s="34"/>
      <c r="M24" s="61" t="s">
        <v>503</v>
      </c>
      <c r="N24" s="34"/>
      <c r="O24" s="35"/>
      <c r="P24" s="35"/>
      <c r="Q24" s="35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0"/>
      <c r="AG24" s="138"/>
      <c r="AH24" s="141"/>
      <c r="AI24" s="135"/>
      <c r="AJ24" s="135"/>
      <c r="AK24" s="135"/>
      <c r="AL24" s="135"/>
      <c r="AM24" s="135"/>
    </row>
    <row r="25" spans="2:39" s="12" customFormat="1" ht="21">
      <c r="B25" s="1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0"/>
      <c r="AG25" s="138"/>
      <c r="AH25" s="141"/>
      <c r="AI25" s="135"/>
      <c r="AJ25" s="135"/>
      <c r="AK25" s="135"/>
      <c r="AL25" s="135"/>
      <c r="AM25" s="135"/>
    </row>
    <row r="26" spans="2:39" s="12" customFormat="1" ht="21">
      <c r="B26" s="13"/>
      <c r="C26" s="33" t="s">
        <v>114</v>
      </c>
      <c r="D26" s="34" t="s">
        <v>166</v>
      </c>
      <c r="F26" s="64" t="s">
        <v>112</v>
      </c>
      <c r="G26" s="13"/>
      <c r="H26" s="34"/>
      <c r="I26" s="34"/>
      <c r="J26" s="34"/>
      <c r="K26" s="34"/>
      <c r="L26" s="34"/>
      <c r="M26" s="142" t="s">
        <v>111</v>
      </c>
      <c r="N26" s="112"/>
      <c r="O26" s="112"/>
      <c r="P26" s="112"/>
      <c r="Q26" s="35"/>
      <c r="R26" s="13"/>
      <c r="S26" s="13"/>
      <c r="T26" s="64" t="s">
        <v>109</v>
      </c>
      <c r="U26" s="37"/>
      <c r="V26" s="37"/>
      <c r="W26" s="37"/>
      <c r="X26" s="37"/>
      <c r="Y26" s="37"/>
      <c r="Z26" s="13"/>
      <c r="AA26" s="13"/>
      <c r="AB26" s="13"/>
      <c r="AC26" s="13"/>
      <c r="AD26" s="13"/>
      <c r="AE26" s="13"/>
      <c r="AF26" s="140"/>
      <c r="AG26" s="138"/>
      <c r="AH26" s="141"/>
      <c r="AI26" s="135"/>
      <c r="AJ26" s="135"/>
      <c r="AK26" s="135"/>
      <c r="AL26" s="135"/>
      <c r="AM26" s="135"/>
    </row>
    <row r="27" spans="2:39" s="12" customFormat="1" ht="21">
      <c r="B27" s="13"/>
      <c r="C27" s="33"/>
      <c r="D27" s="34"/>
      <c r="F27" s="62" t="s">
        <v>482</v>
      </c>
      <c r="G27" s="13"/>
      <c r="H27" s="34"/>
      <c r="I27" s="34"/>
      <c r="J27" s="34"/>
      <c r="K27" s="34"/>
      <c r="L27" s="34"/>
      <c r="M27" s="35" t="s">
        <v>487</v>
      </c>
      <c r="N27" s="112"/>
      <c r="O27" s="112"/>
      <c r="P27" s="112"/>
      <c r="Q27" s="35"/>
      <c r="R27" s="13"/>
      <c r="S27" s="13"/>
      <c r="T27" s="64"/>
      <c r="U27" s="64" t="s">
        <v>108</v>
      </c>
      <c r="V27" s="37"/>
      <c r="W27" s="37"/>
      <c r="X27" s="37"/>
      <c r="Y27" s="37"/>
      <c r="Z27" s="13"/>
      <c r="AA27" s="13"/>
      <c r="AB27" s="13"/>
      <c r="AC27" s="13"/>
      <c r="AD27" s="13"/>
      <c r="AE27" s="13"/>
      <c r="AF27" s="140"/>
      <c r="AG27" s="138"/>
      <c r="AH27" s="141"/>
      <c r="AI27" s="135"/>
      <c r="AJ27" s="135"/>
      <c r="AK27" s="135"/>
      <c r="AL27" s="135"/>
      <c r="AM27" s="135"/>
    </row>
    <row r="28" spans="2:39" s="12" customFormat="1" ht="21">
      <c r="B28" s="13"/>
      <c r="C28" s="13"/>
      <c r="E28" s="35"/>
      <c r="F28" s="62" t="s">
        <v>483</v>
      </c>
      <c r="G28" s="34"/>
      <c r="H28" s="13"/>
      <c r="I28" s="13"/>
      <c r="J28" s="13"/>
      <c r="K28" s="13"/>
      <c r="L28" s="13"/>
      <c r="M28" s="35"/>
      <c r="N28" s="35"/>
      <c r="O28" s="35"/>
      <c r="P28" s="35"/>
      <c r="Q28" s="35"/>
      <c r="R28" s="13"/>
      <c r="S28" s="13"/>
      <c r="T28" s="37"/>
      <c r="U28" s="35" t="s">
        <v>110</v>
      </c>
      <c r="V28" s="37"/>
      <c r="W28" s="37"/>
      <c r="X28" s="37"/>
      <c r="Y28" s="37"/>
      <c r="Z28" s="13"/>
      <c r="AA28" s="13"/>
      <c r="AB28" s="13"/>
      <c r="AC28" s="13"/>
      <c r="AD28" s="13"/>
      <c r="AE28" s="13"/>
      <c r="AF28" s="140"/>
      <c r="AG28" s="138"/>
      <c r="AH28" s="141"/>
      <c r="AI28" s="135"/>
      <c r="AJ28" s="135"/>
      <c r="AK28" s="135"/>
      <c r="AL28" s="135"/>
      <c r="AM28" s="135"/>
    </row>
    <row r="29" spans="2:39" s="12" customFormat="1" ht="21">
      <c r="B29" s="13"/>
      <c r="C29" s="13"/>
      <c r="F29" s="62" t="s">
        <v>486</v>
      </c>
      <c r="G29" s="13"/>
      <c r="H29" s="13"/>
      <c r="I29" s="13"/>
      <c r="J29" s="13"/>
      <c r="K29" s="13"/>
      <c r="L29" s="13"/>
      <c r="M29" s="35"/>
      <c r="O29" s="35"/>
      <c r="P29" s="35"/>
      <c r="Q29" s="35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0"/>
      <c r="AG29" s="138"/>
      <c r="AH29" s="141"/>
      <c r="AI29" s="135"/>
      <c r="AJ29" s="135"/>
      <c r="AK29" s="135"/>
      <c r="AL29" s="135"/>
      <c r="AM29" s="135"/>
    </row>
    <row r="30" spans="2:39" s="12" customFormat="1" ht="21">
      <c r="B30" s="13"/>
      <c r="C30" s="13"/>
      <c r="E30" s="35"/>
      <c r="F30" s="62" t="s">
        <v>484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0"/>
      <c r="AG30" s="138"/>
      <c r="AH30" s="141"/>
      <c r="AI30" s="135"/>
      <c r="AJ30" s="135"/>
      <c r="AK30" s="135"/>
      <c r="AL30" s="135"/>
      <c r="AM30" s="135"/>
    </row>
    <row r="31" spans="2:39" s="12" customFormat="1" ht="21">
      <c r="B31" s="13"/>
      <c r="C31" s="13"/>
      <c r="E31" s="143"/>
      <c r="F31" s="64" t="s">
        <v>216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0"/>
      <c r="AG31" s="138"/>
      <c r="AH31" s="141"/>
      <c r="AI31" s="135"/>
      <c r="AJ31" s="135"/>
      <c r="AK31" s="135"/>
      <c r="AL31" s="135"/>
      <c r="AM31" s="135"/>
    </row>
    <row r="32" spans="2:39" s="12" customFormat="1" ht="21">
      <c r="B32" s="13"/>
      <c r="C32" s="13"/>
      <c r="E32" s="35"/>
      <c r="F32" s="62" t="s">
        <v>479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0"/>
      <c r="AG32" s="138"/>
      <c r="AH32" s="141"/>
      <c r="AI32" s="135"/>
      <c r="AJ32" s="135"/>
      <c r="AK32" s="135"/>
      <c r="AL32" s="135"/>
      <c r="AM32" s="135"/>
    </row>
    <row r="33" spans="2:39" s="12" customFormat="1" ht="21">
      <c r="B33" s="13"/>
      <c r="C33" s="13"/>
      <c r="E33" s="35"/>
      <c r="F33" s="62" t="s">
        <v>485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0"/>
      <c r="AG33" s="138"/>
      <c r="AH33" s="141"/>
      <c r="AI33" s="135"/>
      <c r="AJ33" s="135"/>
      <c r="AK33" s="135"/>
      <c r="AL33" s="135"/>
      <c r="AM33" s="135"/>
    </row>
    <row r="34" spans="2:39" s="12" customFormat="1" ht="21">
      <c r="B34" s="13"/>
      <c r="C34" s="13"/>
      <c r="E34" s="35"/>
      <c r="F34" s="62" t="s">
        <v>481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0"/>
      <c r="AG34" s="138"/>
      <c r="AH34" s="141"/>
      <c r="AI34" s="135"/>
      <c r="AJ34" s="135"/>
      <c r="AK34" s="135"/>
      <c r="AL34" s="135"/>
      <c r="AM34" s="135"/>
    </row>
    <row r="35" spans="2:39" s="12" customFormat="1" ht="21">
      <c r="B35" s="13"/>
      <c r="C35" s="13"/>
      <c r="E35" s="35"/>
      <c r="F35" s="64" t="s">
        <v>334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0"/>
      <c r="AG35" s="138"/>
      <c r="AH35" s="141"/>
      <c r="AI35" s="135"/>
      <c r="AJ35" s="135"/>
      <c r="AK35" s="135"/>
      <c r="AL35" s="135"/>
      <c r="AM35" s="135"/>
    </row>
    <row r="36" spans="2:39" s="12" customFormat="1" ht="21">
      <c r="B36" s="13"/>
      <c r="C36" s="13"/>
      <c r="E36" s="35"/>
      <c r="F36" s="62" t="s">
        <v>480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0"/>
      <c r="AG36" s="138"/>
      <c r="AH36" s="141"/>
      <c r="AI36" s="135"/>
      <c r="AJ36" s="135"/>
      <c r="AK36" s="135"/>
      <c r="AL36" s="135"/>
      <c r="AM36" s="135"/>
    </row>
    <row r="37" spans="2:39" s="12" customFormat="1" ht="21">
      <c r="B37" s="13"/>
      <c r="C37" s="13"/>
      <c r="E37" s="35"/>
      <c r="F37" s="62" t="s">
        <v>478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0"/>
      <c r="AG37" s="138"/>
      <c r="AH37" s="141"/>
      <c r="AI37" s="135"/>
      <c r="AJ37" s="135"/>
      <c r="AK37" s="135"/>
      <c r="AL37" s="135"/>
      <c r="AM37" s="135"/>
    </row>
    <row r="38" spans="2:39" s="12" customFormat="1" ht="6" customHeight="1">
      <c r="B38" s="13"/>
      <c r="C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0"/>
      <c r="AG38" s="138"/>
      <c r="AH38" s="141"/>
      <c r="AI38" s="135"/>
      <c r="AJ38" s="135"/>
      <c r="AK38" s="135"/>
      <c r="AL38" s="135"/>
      <c r="AM38" s="135"/>
    </row>
    <row r="39" spans="2:39" s="12" customFormat="1" ht="21">
      <c r="B39" s="136"/>
      <c r="C39" s="1"/>
      <c r="D39" s="1"/>
      <c r="E39" s="137"/>
      <c r="F39" s="138"/>
      <c r="G39" s="137"/>
      <c r="H39" s="138"/>
      <c r="I39" s="137"/>
      <c r="J39" s="138"/>
      <c r="K39" s="137"/>
      <c r="L39" s="138"/>
      <c r="M39" s="137"/>
      <c r="N39" s="138"/>
      <c r="O39" s="139"/>
      <c r="P39" s="138"/>
      <c r="Q39" s="139"/>
      <c r="R39" s="138"/>
      <c r="S39" s="139"/>
      <c r="T39" s="138"/>
      <c r="U39" s="137"/>
      <c r="V39" s="138"/>
      <c r="W39" s="137"/>
      <c r="X39" s="138"/>
      <c r="Y39" s="137"/>
      <c r="Z39" s="138"/>
      <c r="AA39" s="137"/>
      <c r="AB39" s="138"/>
      <c r="AC39" s="139"/>
      <c r="AD39" s="138"/>
      <c r="AE39" s="137"/>
      <c r="AF39" s="140"/>
      <c r="AG39" s="138"/>
      <c r="AH39" s="141"/>
      <c r="AI39" s="135"/>
      <c r="AJ39" s="135"/>
      <c r="AK39" s="135"/>
      <c r="AL39" s="135"/>
      <c r="AM39" s="135"/>
    </row>
    <row r="40" spans="2:39" s="12" customFormat="1" ht="21">
      <c r="B40" s="136"/>
      <c r="C40" s="1"/>
      <c r="D40" s="1"/>
      <c r="E40" s="137"/>
      <c r="F40" s="138"/>
      <c r="G40" s="137"/>
      <c r="H40" s="138"/>
      <c r="I40" s="137"/>
      <c r="J40" s="138"/>
      <c r="K40" s="137"/>
      <c r="L40" s="138"/>
      <c r="M40" s="137"/>
      <c r="N40" s="138"/>
      <c r="O40" s="139"/>
      <c r="P40" s="138"/>
      <c r="Q40" s="139"/>
      <c r="R40" s="138"/>
      <c r="S40" s="139"/>
      <c r="T40" s="138"/>
      <c r="U40" s="137"/>
      <c r="V40" s="138"/>
      <c r="W40" s="137"/>
      <c r="X40" s="138"/>
      <c r="Y40" s="137"/>
      <c r="Z40" s="138"/>
      <c r="AA40" s="137"/>
      <c r="AB40" s="138"/>
      <c r="AC40" s="139"/>
      <c r="AD40" s="138"/>
      <c r="AE40" s="137"/>
      <c r="AF40" s="140"/>
      <c r="AG40" s="138"/>
      <c r="AH40" s="141"/>
      <c r="AI40" s="135"/>
      <c r="AJ40" s="135"/>
      <c r="AK40" s="135"/>
      <c r="AL40" s="135"/>
      <c r="AM40" s="135"/>
    </row>
    <row r="41" spans="2:39" s="12" customFormat="1" ht="21">
      <c r="B41" s="136"/>
      <c r="C41" s="1"/>
      <c r="D41" s="1"/>
      <c r="E41" s="137"/>
      <c r="F41" s="138"/>
      <c r="G41" s="137"/>
      <c r="H41" s="138"/>
      <c r="I41" s="137"/>
      <c r="J41" s="138"/>
      <c r="K41" s="137"/>
      <c r="L41" s="138"/>
      <c r="M41" s="137"/>
      <c r="N41" s="138"/>
      <c r="O41" s="139"/>
      <c r="P41" s="138"/>
      <c r="Q41" s="139"/>
      <c r="R41" s="138"/>
      <c r="S41" s="139"/>
      <c r="T41" s="138"/>
      <c r="U41" s="137"/>
      <c r="V41" s="138"/>
      <c r="W41" s="137"/>
      <c r="X41" s="138"/>
      <c r="Y41" s="137"/>
      <c r="Z41" s="138"/>
      <c r="AA41" s="137"/>
      <c r="AB41" s="138"/>
      <c r="AC41" s="139"/>
      <c r="AD41" s="138"/>
      <c r="AE41" s="137"/>
      <c r="AF41" s="140"/>
      <c r="AG41" s="138"/>
      <c r="AH41" s="141"/>
      <c r="AI41" s="135"/>
      <c r="AJ41" s="135"/>
      <c r="AK41" s="135"/>
      <c r="AL41" s="135"/>
      <c r="AM41" s="135"/>
    </row>
    <row r="42" spans="2:39" s="12" customFormat="1" ht="21">
      <c r="B42" s="136"/>
      <c r="C42" s="1"/>
      <c r="D42" s="1"/>
      <c r="E42" s="137"/>
      <c r="F42" s="138"/>
      <c r="G42" s="137"/>
      <c r="H42" s="138"/>
      <c r="I42" s="137"/>
      <c r="J42" s="138"/>
      <c r="K42" s="137"/>
      <c r="L42" s="138"/>
      <c r="M42" s="137"/>
      <c r="N42" s="138"/>
      <c r="O42" s="139"/>
      <c r="P42" s="138"/>
      <c r="Q42" s="139"/>
      <c r="R42" s="138"/>
      <c r="S42" s="139"/>
      <c r="T42" s="138"/>
      <c r="U42" s="137"/>
      <c r="V42" s="138"/>
      <c r="W42" s="137"/>
      <c r="X42" s="138"/>
      <c r="Y42" s="137"/>
      <c r="Z42" s="138"/>
      <c r="AA42" s="137"/>
      <c r="AB42" s="138"/>
      <c r="AC42" s="139"/>
      <c r="AD42" s="138"/>
      <c r="AE42" s="137"/>
      <c r="AF42" s="140"/>
      <c r="AG42" s="138"/>
      <c r="AH42" s="141"/>
      <c r="AI42" s="135"/>
      <c r="AJ42" s="135"/>
      <c r="AK42" s="135"/>
      <c r="AL42" s="135"/>
      <c r="AM42" s="135"/>
    </row>
    <row r="43" spans="2:39" s="12" customFormat="1" ht="21">
      <c r="B43" s="136"/>
      <c r="C43" s="1"/>
      <c r="D43" s="1"/>
      <c r="E43" s="137"/>
      <c r="F43" s="138"/>
      <c r="G43" s="137"/>
      <c r="H43" s="138"/>
      <c r="I43" s="137"/>
      <c r="J43" s="138"/>
      <c r="K43" s="137"/>
      <c r="L43" s="138"/>
      <c r="M43" s="137"/>
      <c r="N43" s="138"/>
      <c r="O43" s="139"/>
      <c r="P43" s="138"/>
      <c r="Q43" s="139"/>
      <c r="R43" s="138"/>
      <c r="S43" s="139"/>
      <c r="T43" s="138"/>
      <c r="U43" s="137"/>
      <c r="V43" s="138"/>
      <c r="W43" s="137"/>
      <c r="X43" s="138"/>
      <c r="Y43" s="137"/>
      <c r="Z43" s="138"/>
      <c r="AA43" s="137"/>
      <c r="AB43" s="138"/>
      <c r="AC43" s="139"/>
      <c r="AD43" s="138"/>
      <c r="AE43" s="137"/>
      <c r="AF43" s="140"/>
      <c r="AG43" s="138"/>
      <c r="AH43" s="141"/>
      <c r="AI43" s="135"/>
      <c r="AJ43" s="135"/>
      <c r="AK43" s="135"/>
      <c r="AL43" s="135"/>
      <c r="AM43" s="135"/>
    </row>
    <row r="44" spans="2:39" s="12" customFormat="1" ht="21">
      <c r="B44" s="136"/>
      <c r="C44" s="1"/>
      <c r="D44" s="1"/>
      <c r="E44" s="137"/>
      <c r="F44" s="138"/>
      <c r="G44" s="137"/>
      <c r="H44" s="138"/>
      <c r="I44" s="137"/>
      <c r="J44" s="138"/>
      <c r="K44" s="137"/>
      <c r="L44" s="138"/>
      <c r="M44" s="137"/>
      <c r="N44" s="138"/>
      <c r="O44" s="139"/>
      <c r="P44" s="138"/>
      <c r="Q44" s="139"/>
      <c r="R44" s="138"/>
      <c r="S44" s="139"/>
      <c r="T44" s="138"/>
      <c r="U44" s="137"/>
      <c r="V44" s="138"/>
      <c r="W44" s="137"/>
      <c r="X44" s="138"/>
      <c r="Y44" s="137"/>
      <c r="Z44" s="138"/>
      <c r="AA44" s="137"/>
      <c r="AB44" s="138"/>
      <c r="AC44" s="139"/>
      <c r="AD44" s="138"/>
      <c r="AE44" s="137"/>
      <c r="AF44" s="140"/>
      <c r="AG44" s="138"/>
      <c r="AH44" s="141"/>
      <c r="AI44" s="135"/>
      <c r="AJ44" s="135"/>
      <c r="AK44" s="135"/>
      <c r="AL44" s="135"/>
      <c r="AM44" s="135"/>
    </row>
    <row r="45" spans="2:39" s="12" customFormat="1" ht="21">
      <c r="B45" s="136"/>
      <c r="C45" s="1"/>
      <c r="D45" s="1"/>
      <c r="E45" s="137"/>
      <c r="F45" s="138"/>
      <c r="G45" s="137"/>
      <c r="H45" s="138"/>
      <c r="I45" s="137"/>
      <c r="J45" s="138"/>
      <c r="K45" s="137"/>
      <c r="L45" s="138"/>
      <c r="M45" s="137"/>
      <c r="N45" s="138"/>
      <c r="O45" s="139"/>
      <c r="P45" s="138"/>
      <c r="Q45" s="139"/>
      <c r="R45" s="138"/>
      <c r="S45" s="139"/>
      <c r="T45" s="138"/>
      <c r="U45" s="137"/>
      <c r="V45" s="138"/>
      <c r="W45" s="137"/>
      <c r="X45" s="138"/>
      <c r="Y45" s="137"/>
      <c r="Z45" s="138"/>
      <c r="AA45" s="137"/>
      <c r="AB45" s="138"/>
      <c r="AC45" s="139"/>
      <c r="AD45" s="138"/>
      <c r="AE45" s="137"/>
      <c r="AF45" s="140"/>
      <c r="AG45" s="138"/>
      <c r="AH45" s="141"/>
      <c r="AI45" s="135"/>
      <c r="AJ45" s="135"/>
      <c r="AK45" s="135"/>
      <c r="AL45" s="135"/>
      <c r="AM45" s="135"/>
    </row>
    <row r="46" spans="2:39" s="12" customFormat="1" ht="21">
      <c r="B46" s="136"/>
      <c r="C46" s="1"/>
      <c r="D46" s="1"/>
      <c r="E46" s="137"/>
      <c r="F46" s="138"/>
      <c r="G46" s="137"/>
      <c r="H46" s="138"/>
      <c r="I46" s="137"/>
      <c r="J46" s="138"/>
      <c r="K46" s="137"/>
      <c r="L46" s="138"/>
      <c r="M46" s="137"/>
      <c r="N46" s="138"/>
      <c r="O46" s="139"/>
      <c r="P46" s="138"/>
      <c r="Q46" s="139"/>
      <c r="R46" s="138"/>
      <c r="S46" s="139"/>
      <c r="T46" s="138"/>
      <c r="U46" s="137"/>
      <c r="V46" s="138"/>
      <c r="W46" s="137"/>
      <c r="X46" s="138"/>
      <c r="Y46" s="137"/>
      <c r="Z46" s="138"/>
      <c r="AA46" s="137"/>
      <c r="AB46" s="138"/>
      <c r="AC46" s="139"/>
      <c r="AD46" s="138"/>
      <c r="AE46" s="137"/>
      <c r="AF46" s="140"/>
      <c r="AG46" s="138"/>
      <c r="AH46" s="141"/>
      <c r="AI46" s="135"/>
      <c r="AJ46" s="135"/>
      <c r="AK46" s="135"/>
      <c r="AL46" s="135"/>
      <c r="AM46" s="135"/>
    </row>
    <row r="47" spans="2:39" s="12" customFormat="1" ht="21">
      <c r="B47" s="136"/>
      <c r="C47" s="1"/>
      <c r="D47" s="1"/>
      <c r="E47" s="137"/>
      <c r="F47" s="138"/>
      <c r="G47" s="137"/>
      <c r="H47" s="138"/>
      <c r="I47" s="137"/>
      <c r="J47" s="138"/>
      <c r="K47" s="137"/>
      <c r="L47" s="138"/>
      <c r="M47" s="137"/>
      <c r="N47" s="138"/>
      <c r="O47" s="139"/>
      <c r="P47" s="138"/>
      <c r="Q47" s="139"/>
      <c r="R47" s="138"/>
      <c r="S47" s="139"/>
      <c r="T47" s="138"/>
      <c r="U47" s="137"/>
      <c r="V47" s="138"/>
      <c r="W47" s="137"/>
      <c r="X47" s="138"/>
      <c r="Y47" s="137"/>
      <c r="Z47" s="138"/>
      <c r="AA47" s="137"/>
      <c r="AB47" s="138"/>
      <c r="AC47" s="139"/>
      <c r="AD47" s="138"/>
      <c r="AE47" s="137"/>
      <c r="AF47" s="140"/>
      <c r="AG47" s="138"/>
      <c r="AH47" s="141"/>
      <c r="AI47" s="135"/>
      <c r="AJ47" s="135"/>
      <c r="AK47" s="135"/>
      <c r="AL47" s="135"/>
      <c r="AM47" s="135"/>
    </row>
    <row r="48" spans="2:39" s="12" customFormat="1" ht="21">
      <c r="B48" s="136"/>
      <c r="C48" s="1"/>
      <c r="D48" s="1"/>
      <c r="E48" s="137"/>
      <c r="F48" s="138"/>
      <c r="G48" s="137"/>
      <c r="H48" s="138"/>
      <c r="I48" s="137"/>
      <c r="J48" s="138"/>
      <c r="K48" s="137"/>
      <c r="L48" s="138"/>
      <c r="M48" s="137"/>
      <c r="N48" s="138"/>
      <c r="O48" s="139"/>
      <c r="P48" s="138"/>
      <c r="Q48" s="139"/>
      <c r="R48" s="138"/>
      <c r="S48" s="139"/>
      <c r="T48" s="138"/>
      <c r="U48" s="137"/>
      <c r="V48" s="138"/>
      <c r="W48" s="137"/>
      <c r="X48" s="138"/>
      <c r="Y48" s="137"/>
      <c r="Z48" s="138"/>
      <c r="AA48" s="137"/>
      <c r="AB48" s="138"/>
      <c r="AC48" s="139"/>
      <c r="AD48" s="138"/>
      <c r="AE48" s="137"/>
      <c r="AF48" s="140"/>
      <c r="AG48" s="138"/>
      <c r="AH48" s="141"/>
      <c r="AI48" s="135"/>
      <c r="AJ48" s="135"/>
      <c r="AK48" s="135"/>
      <c r="AL48" s="135"/>
      <c r="AM48" s="135"/>
    </row>
    <row r="49" spans="2:39" s="12" customFormat="1" ht="21">
      <c r="B49" s="136"/>
      <c r="C49" s="1"/>
      <c r="D49" s="1"/>
      <c r="E49" s="137"/>
      <c r="F49" s="138"/>
      <c r="G49" s="137"/>
      <c r="H49" s="138"/>
      <c r="I49" s="137"/>
      <c r="J49" s="138"/>
      <c r="K49" s="137"/>
      <c r="L49" s="138"/>
      <c r="M49" s="137"/>
      <c r="N49" s="138"/>
      <c r="O49" s="139"/>
      <c r="P49" s="138"/>
      <c r="Q49" s="139"/>
      <c r="R49" s="138"/>
      <c r="S49" s="139"/>
      <c r="T49" s="138"/>
      <c r="U49" s="137"/>
      <c r="V49" s="138"/>
      <c r="W49" s="137"/>
      <c r="X49" s="138"/>
      <c r="Y49" s="137"/>
      <c r="Z49" s="138"/>
      <c r="AA49" s="137"/>
      <c r="AB49" s="138"/>
      <c r="AC49" s="139"/>
      <c r="AD49" s="138"/>
      <c r="AE49" s="137"/>
      <c r="AF49" s="140"/>
      <c r="AG49" s="138"/>
      <c r="AH49" s="141"/>
      <c r="AI49" s="135"/>
      <c r="AJ49" s="135"/>
      <c r="AK49" s="135"/>
      <c r="AL49" s="135"/>
      <c r="AM49" s="135"/>
    </row>
    <row r="50" spans="2:39" s="12" customFormat="1" ht="21">
      <c r="B50" s="136"/>
      <c r="C50" s="1"/>
      <c r="D50" s="1"/>
      <c r="E50" s="137"/>
      <c r="F50" s="138"/>
      <c r="G50" s="137"/>
      <c r="H50" s="138"/>
      <c r="I50" s="137"/>
      <c r="J50" s="138"/>
      <c r="K50" s="137"/>
      <c r="L50" s="138"/>
      <c r="M50" s="137"/>
      <c r="N50" s="138"/>
      <c r="O50" s="139"/>
      <c r="P50" s="138"/>
      <c r="Q50" s="139"/>
      <c r="R50" s="138"/>
      <c r="S50" s="139"/>
      <c r="T50" s="138"/>
      <c r="U50" s="137"/>
      <c r="V50" s="138"/>
      <c r="W50" s="137"/>
      <c r="X50" s="138"/>
      <c r="Y50" s="137"/>
      <c r="Z50" s="138"/>
      <c r="AA50" s="137"/>
      <c r="AB50" s="138"/>
      <c r="AC50" s="139"/>
      <c r="AD50" s="138"/>
      <c r="AE50" s="137"/>
      <c r="AF50" s="140"/>
      <c r="AG50" s="138"/>
      <c r="AH50" s="141"/>
      <c r="AI50" s="135"/>
      <c r="AJ50" s="135"/>
      <c r="AK50" s="135"/>
      <c r="AL50" s="135"/>
      <c r="AM50" s="135"/>
    </row>
    <row r="51" spans="2:39" s="12" customFormat="1" ht="21">
      <c r="B51" s="136"/>
      <c r="C51" s="1"/>
      <c r="D51" s="1"/>
      <c r="E51" s="137"/>
      <c r="F51" s="138"/>
      <c r="G51" s="137"/>
      <c r="H51" s="138"/>
      <c r="I51" s="137"/>
      <c r="J51" s="138"/>
      <c r="K51" s="137"/>
      <c r="L51" s="138"/>
      <c r="M51" s="137"/>
      <c r="N51" s="138"/>
      <c r="O51" s="139"/>
      <c r="P51" s="138"/>
      <c r="Q51" s="139"/>
      <c r="R51" s="138"/>
      <c r="S51" s="139"/>
      <c r="T51" s="138"/>
      <c r="U51" s="137"/>
      <c r="V51" s="138"/>
      <c r="W51" s="137"/>
      <c r="X51" s="138"/>
      <c r="Y51" s="137"/>
      <c r="Z51" s="138"/>
      <c r="AA51" s="137"/>
      <c r="AB51" s="138"/>
      <c r="AC51" s="139"/>
      <c r="AD51" s="138"/>
      <c r="AE51" s="137"/>
      <c r="AF51" s="140"/>
      <c r="AG51" s="138"/>
      <c r="AH51" s="141"/>
      <c r="AI51" s="135"/>
      <c r="AJ51" s="135"/>
      <c r="AK51" s="135"/>
      <c r="AL51" s="135"/>
      <c r="AM51" s="135"/>
    </row>
    <row r="52" spans="2:39" s="12" customFormat="1" ht="21">
      <c r="B52" s="136"/>
      <c r="C52" s="1"/>
      <c r="D52" s="1"/>
      <c r="E52" s="137"/>
      <c r="F52" s="138"/>
      <c r="G52" s="137"/>
      <c r="H52" s="138"/>
      <c r="I52" s="137"/>
      <c r="J52" s="138"/>
      <c r="K52" s="137"/>
      <c r="L52" s="138"/>
      <c r="M52" s="137"/>
      <c r="N52" s="138"/>
      <c r="O52" s="139"/>
      <c r="P52" s="138"/>
      <c r="Q52" s="139"/>
      <c r="R52" s="138"/>
      <c r="S52" s="139"/>
      <c r="T52" s="138"/>
      <c r="U52" s="137"/>
      <c r="V52" s="138"/>
      <c r="W52" s="137"/>
      <c r="X52" s="138"/>
      <c r="Y52" s="137"/>
      <c r="Z52" s="138"/>
      <c r="AA52" s="137"/>
      <c r="AB52" s="138"/>
      <c r="AC52" s="139"/>
      <c r="AD52" s="138"/>
      <c r="AE52" s="137"/>
      <c r="AF52" s="140"/>
      <c r="AG52" s="138"/>
      <c r="AH52" s="141"/>
      <c r="AI52" s="135"/>
      <c r="AJ52" s="135"/>
      <c r="AK52" s="135"/>
      <c r="AL52" s="135"/>
      <c r="AM52" s="135"/>
    </row>
    <row r="53" spans="2:39" s="12" customFormat="1" ht="21">
      <c r="B53" s="136"/>
      <c r="C53" s="1"/>
      <c r="D53" s="1"/>
      <c r="E53" s="137"/>
      <c r="F53" s="138"/>
      <c r="G53" s="137"/>
      <c r="H53" s="138"/>
      <c r="I53" s="137"/>
      <c r="J53" s="138"/>
      <c r="K53" s="137"/>
      <c r="L53" s="138"/>
      <c r="M53" s="137"/>
      <c r="N53" s="138"/>
      <c r="O53" s="139"/>
      <c r="P53" s="138"/>
      <c r="Q53" s="139"/>
      <c r="R53" s="138"/>
      <c r="S53" s="139"/>
      <c r="T53" s="138"/>
      <c r="U53" s="137"/>
      <c r="V53" s="138"/>
      <c r="W53" s="137"/>
      <c r="X53" s="138"/>
      <c r="Y53" s="137"/>
      <c r="Z53" s="138"/>
      <c r="AA53" s="137"/>
      <c r="AB53" s="138"/>
      <c r="AC53" s="139"/>
      <c r="AD53" s="138"/>
      <c r="AE53" s="137"/>
      <c r="AF53" s="140"/>
      <c r="AG53" s="138"/>
      <c r="AH53" s="141"/>
      <c r="AI53" s="135"/>
      <c r="AJ53" s="135"/>
      <c r="AK53" s="135"/>
      <c r="AL53" s="135"/>
      <c r="AM53" s="135"/>
    </row>
    <row r="54" spans="2:39" s="12" customFormat="1" ht="21">
      <c r="B54" s="136"/>
      <c r="C54" s="1"/>
      <c r="D54" s="1"/>
      <c r="E54" s="137"/>
      <c r="F54" s="138"/>
      <c r="G54" s="137"/>
      <c r="H54" s="138"/>
      <c r="I54" s="137"/>
      <c r="J54" s="138"/>
      <c r="K54" s="137"/>
      <c r="L54" s="138"/>
      <c r="M54" s="137"/>
      <c r="N54" s="138"/>
      <c r="O54" s="139"/>
      <c r="P54" s="138"/>
      <c r="Q54" s="139"/>
      <c r="R54" s="138"/>
      <c r="S54" s="139"/>
      <c r="T54" s="138"/>
      <c r="U54" s="137"/>
      <c r="V54" s="138"/>
      <c r="W54" s="137"/>
      <c r="X54" s="138"/>
      <c r="Y54" s="137"/>
      <c r="Z54" s="138"/>
      <c r="AA54" s="137"/>
      <c r="AB54" s="138"/>
      <c r="AC54" s="139"/>
      <c r="AD54" s="138"/>
      <c r="AE54" s="137"/>
      <c r="AF54" s="140"/>
      <c r="AG54" s="138"/>
      <c r="AH54" s="141"/>
      <c r="AI54" s="135"/>
      <c r="AJ54" s="135"/>
      <c r="AK54" s="135"/>
      <c r="AL54" s="135"/>
      <c r="AM54" s="135"/>
    </row>
    <row r="55" spans="2:39" s="12" customFormat="1" ht="21">
      <c r="B55" s="136"/>
      <c r="C55" s="1"/>
      <c r="D55" s="1"/>
      <c r="E55" s="137"/>
      <c r="F55" s="138"/>
      <c r="G55" s="137"/>
      <c r="H55" s="138"/>
      <c r="I55" s="137"/>
      <c r="J55" s="138"/>
      <c r="K55" s="137"/>
      <c r="L55" s="138"/>
      <c r="M55" s="137"/>
      <c r="N55" s="138"/>
      <c r="O55" s="139"/>
      <c r="P55" s="138"/>
      <c r="Q55" s="139"/>
      <c r="R55" s="138"/>
      <c r="S55" s="139"/>
      <c r="T55" s="138"/>
      <c r="U55" s="137"/>
      <c r="V55" s="138"/>
      <c r="W55" s="137"/>
      <c r="X55" s="138"/>
      <c r="Y55" s="137"/>
      <c r="Z55" s="138"/>
      <c r="AA55" s="137"/>
      <c r="AB55" s="138"/>
      <c r="AC55" s="139"/>
      <c r="AD55" s="138"/>
      <c r="AE55" s="137"/>
      <c r="AF55" s="140"/>
      <c r="AG55" s="138"/>
      <c r="AH55" s="141"/>
      <c r="AI55" s="135"/>
      <c r="AJ55" s="135"/>
      <c r="AK55" s="135"/>
      <c r="AL55" s="135"/>
      <c r="AM55" s="135"/>
    </row>
    <row r="56" spans="2:39" s="12" customFormat="1" ht="21">
      <c r="B56" s="136"/>
      <c r="C56" s="1"/>
      <c r="D56" s="1"/>
      <c r="E56" s="137"/>
      <c r="F56" s="138"/>
      <c r="G56" s="137"/>
      <c r="H56" s="138"/>
      <c r="I56" s="137"/>
      <c r="J56" s="138"/>
      <c r="K56" s="137"/>
      <c r="L56" s="138"/>
      <c r="M56" s="137"/>
      <c r="N56" s="138"/>
      <c r="O56" s="139"/>
      <c r="P56" s="138"/>
      <c r="Q56" s="139"/>
      <c r="R56" s="138"/>
      <c r="S56" s="139"/>
      <c r="T56" s="138"/>
      <c r="U56" s="137"/>
      <c r="V56" s="138"/>
      <c r="W56" s="137"/>
      <c r="X56" s="138"/>
      <c r="Y56" s="137"/>
      <c r="Z56" s="138"/>
      <c r="AA56" s="137"/>
      <c r="AB56" s="138"/>
      <c r="AC56" s="139"/>
      <c r="AD56" s="138"/>
      <c r="AE56" s="137"/>
      <c r="AF56" s="140"/>
      <c r="AG56" s="138"/>
      <c r="AH56" s="141"/>
      <c r="AI56" s="135"/>
      <c r="AJ56" s="135"/>
      <c r="AK56" s="135"/>
      <c r="AL56" s="135"/>
      <c r="AM56" s="135"/>
    </row>
    <row r="57" spans="2:39" s="12" customFormat="1" ht="21">
      <c r="B57" s="136"/>
      <c r="C57" s="1"/>
      <c r="D57" s="1"/>
      <c r="E57" s="137"/>
      <c r="F57" s="138"/>
      <c r="G57" s="137"/>
      <c r="H57" s="138"/>
      <c r="I57" s="137"/>
      <c r="J57" s="138"/>
      <c r="K57" s="137"/>
      <c r="L57" s="138"/>
      <c r="M57" s="137"/>
      <c r="N57" s="138"/>
      <c r="O57" s="139"/>
      <c r="P57" s="138"/>
      <c r="Q57" s="139"/>
      <c r="R57" s="138"/>
      <c r="S57" s="139"/>
      <c r="T57" s="138"/>
      <c r="U57" s="137"/>
      <c r="V57" s="138"/>
      <c r="W57" s="137"/>
      <c r="X57" s="138"/>
      <c r="Y57" s="137"/>
      <c r="Z57" s="138"/>
      <c r="AA57" s="137"/>
      <c r="AB57" s="138"/>
      <c r="AC57" s="139"/>
      <c r="AD57" s="138"/>
      <c r="AE57" s="137"/>
      <c r="AF57" s="140"/>
      <c r="AG57" s="138"/>
      <c r="AH57" s="141"/>
      <c r="AI57" s="135"/>
      <c r="AJ57" s="135"/>
      <c r="AK57" s="135"/>
      <c r="AL57" s="135"/>
      <c r="AM57" s="135"/>
    </row>
    <row r="58" spans="2:39" s="12" customFormat="1" ht="21">
      <c r="B58" s="136"/>
      <c r="C58" s="1"/>
      <c r="D58" s="1"/>
      <c r="E58" s="137"/>
      <c r="F58" s="138"/>
      <c r="G58" s="137"/>
      <c r="H58" s="138"/>
      <c r="I58" s="137"/>
      <c r="J58" s="138"/>
      <c r="K58" s="137"/>
      <c r="L58" s="138"/>
      <c r="M58" s="137"/>
      <c r="N58" s="138"/>
      <c r="O58" s="139"/>
      <c r="P58" s="138"/>
      <c r="Q58" s="139"/>
      <c r="R58" s="138"/>
      <c r="S58" s="139"/>
      <c r="T58" s="138"/>
      <c r="U58" s="137"/>
      <c r="V58" s="138"/>
      <c r="W58" s="137"/>
      <c r="X58" s="138"/>
      <c r="Y58" s="137"/>
      <c r="Z58" s="138"/>
      <c r="AA58" s="137"/>
      <c r="AB58" s="138"/>
      <c r="AC58" s="139"/>
      <c r="AD58" s="138"/>
      <c r="AE58" s="137"/>
      <c r="AF58" s="140"/>
      <c r="AG58" s="138"/>
      <c r="AH58" s="141"/>
      <c r="AI58" s="135"/>
      <c r="AJ58" s="135"/>
      <c r="AK58" s="135"/>
      <c r="AL58" s="135"/>
      <c r="AM58" s="135"/>
    </row>
    <row r="59" spans="2:39" s="12" customFormat="1" ht="21">
      <c r="B59" s="136"/>
      <c r="C59" s="1"/>
      <c r="D59" s="1"/>
      <c r="E59" s="137"/>
      <c r="F59" s="138"/>
      <c r="G59" s="137"/>
      <c r="H59" s="138"/>
      <c r="I59" s="137"/>
      <c r="J59" s="138"/>
      <c r="K59" s="137"/>
      <c r="L59" s="138"/>
      <c r="M59" s="137"/>
      <c r="N59" s="138"/>
      <c r="O59" s="139"/>
      <c r="P59" s="138"/>
      <c r="Q59" s="139"/>
      <c r="R59" s="138"/>
      <c r="S59" s="139"/>
      <c r="T59" s="138"/>
      <c r="U59" s="137"/>
      <c r="V59" s="138"/>
      <c r="W59" s="137"/>
      <c r="X59" s="138"/>
      <c r="Y59" s="137"/>
      <c r="Z59" s="138"/>
      <c r="AA59" s="137"/>
      <c r="AB59" s="138"/>
      <c r="AC59" s="139"/>
      <c r="AD59" s="138"/>
      <c r="AE59" s="137"/>
      <c r="AF59" s="140"/>
      <c r="AG59" s="138"/>
      <c r="AH59" s="141"/>
      <c r="AI59" s="135"/>
      <c r="AJ59" s="135"/>
      <c r="AK59" s="135"/>
      <c r="AL59" s="135"/>
      <c r="AM59" s="135"/>
    </row>
    <row r="60" spans="2:39" s="12" customFormat="1" ht="21">
      <c r="B60" s="136"/>
      <c r="C60" s="1"/>
      <c r="D60" s="1"/>
      <c r="E60" s="137"/>
      <c r="F60" s="138"/>
      <c r="G60" s="137"/>
      <c r="H60" s="138"/>
      <c r="I60" s="137"/>
      <c r="J60" s="138"/>
      <c r="K60" s="137"/>
      <c r="L60" s="138"/>
      <c r="M60" s="137"/>
      <c r="N60" s="138"/>
      <c r="O60" s="139"/>
      <c r="P60" s="138"/>
      <c r="Q60" s="139"/>
      <c r="R60" s="138"/>
      <c r="S60" s="139"/>
      <c r="T60" s="138"/>
      <c r="U60" s="137"/>
      <c r="V60" s="138"/>
      <c r="W60" s="137"/>
      <c r="X60" s="138"/>
      <c r="Y60" s="137"/>
      <c r="Z60" s="138"/>
      <c r="AA60" s="137"/>
      <c r="AB60" s="138"/>
      <c r="AC60" s="139"/>
      <c r="AD60" s="138"/>
      <c r="AE60" s="137"/>
      <c r="AF60" s="140"/>
      <c r="AG60" s="138"/>
      <c r="AH60" s="141"/>
      <c r="AI60" s="135"/>
      <c r="AJ60" s="135"/>
      <c r="AK60" s="135"/>
      <c r="AL60" s="135"/>
      <c r="AM60" s="135"/>
    </row>
    <row r="61" spans="2:39" ht="13.5" customHeight="1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32"/>
      <c r="AJ61" s="132"/>
      <c r="AK61" s="132"/>
      <c r="AL61" s="132"/>
      <c r="AM61" s="132"/>
    </row>
    <row r="63" spans="2:39" ht="20.25"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</row>
    <row r="64" spans="2:39" ht="20.2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5"/>
      <c r="O64" s="35"/>
      <c r="P64" s="35"/>
      <c r="Q64" s="35"/>
    </row>
    <row r="65" spans="3:25" ht="20.25"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142"/>
      <c r="N65" s="112"/>
      <c r="O65" s="112"/>
      <c r="P65" s="112"/>
      <c r="Q65" s="35"/>
      <c r="T65" s="64"/>
      <c r="U65" s="37"/>
      <c r="V65" s="37"/>
      <c r="W65" s="37"/>
      <c r="X65" s="37"/>
      <c r="Y65" s="37"/>
    </row>
    <row r="66" spans="3:25" ht="20.25">
      <c r="D66" s="35"/>
      <c r="M66" s="35"/>
      <c r="N66" s="35"/>
      <c r="O66" s="35"/>
      <c r="P66" s="35"/>
      <c r="Q66" s="35"/>
      <c r="T66" s="37"/>
      <c r="U66" s="64"/>
      <c r="V66" s="37"/>
      <c r="W66" s="37"/>
      <c r="X66" s="37"/>
      <c r="Y66" s="37"/>
    </row>
    <row r="67" spans="3:25" ht="20.25">
      <c r="D67" s="35"/>
      <c r="M67" s="35"/>
      <c r="N67" s="35"/>
      <c r="O67" s="35"/>
      <c r="P67" s="35"/>
      <c r="Q67" s="35"/>
    </row>
    <row r="68" spans="3:25" ht="20.25">
      <c r="D68" s="34"/>
      <c r="U68" s="35"/>
    </row>
    <row r="69" spans="3:25" ht="20.25">
      <c r="D69" s="34"/>
    </row>
    <row r="70" spans="3:25" ht="20.25">
      <c r="D70" s="34"/>
    </row>
    <row r="71" spans="3:25" ht="20.25">
      <c r="D71" s="34"/>
    </row>
    <row r="72" spans="3:25" ht="20.25">
      <c r="D72" s="34"/>
    </row>
    <row r="73" spans="3:25" ht="20.25">
      <c r="E73" s="35"/>
    </row>
    <row r="74" spans="3:25" ht="3.75" customHeight="1"/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P9"/>
    <mergeCell ref="Q9:T9"/>
    <mergeCell ref="U9:AD9"/>
    <mergeCell ref="AE9:AG9"/>
  </mergeCells>
  <printOptions horizontalCentered="1" verticalCentered="1"/>
  <pageMargins left="0.19685039370078741" right="0.78740157480314965" top="0.19685039370078741" bottom="0.19685039370078741" header="0.11811023622047245" footer="0.19685039370078741"/>
  <pageSetup paperSize="9" scale="47" orientation="landscape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9"/>
  <sheetViews>
    <sheetView view="pageBreakPreview" topLeftCell="A2" zoomScale="50" zoomScaleNormal="75" zoomScaleSheetLayoutView="50" workbookViewId="0">
      <selection activeCell="Q39" sqref="Q39"/>
    </sheetView>
  </sheetViews>
  <sheetFormatPr baseColWidth="10" defaultRowHeight="12.75"/>
  <cols>
    <col min="1" max="1" width="6" style="13" customWidth="1"/>
    <col min="2" max="2" width="5.7109375" style="13" customWidth="1"/>
    <col min="3" max="3" width="32.42578125" style="13" customWidth="1"/>
    <col min="4" max="4" width="26.42578125" style="13" customWidth="1"/>
    <col min="5" max="5" width="10.42578125" style="13" customWidth="1"/>
    <col min="6" max="6" width="4.85546875" style="13" customWidth="1"/>
    <col min="7" max="7" width="10.42578125" style="13" customWidth="1"/>
    <col min="8" max="8" width="5" style="13" customWidth="1"/>
    <col min="9" max="9" width="11.28515625" style="13" customWidth="1"/>
    <col min="10" max="10" width="4.5703125" style="13" customWidth="1"/>
    <col min="11" max="11" width="10.140625" style="13" customWidth="1"/>
    <col min="12" max="12" width="5.140625" style="13" customWidth="1"/>
    <col min="13" max="13" width="11.42578125" style="13"/>
    <col min="14" max="14" width="4.7109375" style="13" customWidth="1"/>
    <col min="15" max="15" width="11.42578125" style="13"/>
    <col min="16" max="16" width="4.85546875" style="13" customWidth="1"/>
    <col min="17" max="17" width="11.42578125" style="13"/>
    <col min="18" max="18" width="5.28515625" style="13" customWidth="1"/>
    <col min="19" max="19" width="10.7109375" style="13" customWidth="1"/>
    <col min="20" max="20" width="4.28515625" style="13" customWidth="1"/>
    <col min="21" max="21" width="11.42578125" style="13"/>
    <col min="22" max="22" width="5.28515625" style="13" customWidth="1"/>
    <col min="23" max="23" width="9.7109375" style="13" customWidth="1"/>
    <col min="24" max="24" width="5.42578125" style="13" customWidth="1"/>
    <col min="25" max="25" width="12.28515625" style="13" customWidth="1"/>
    <col min="26" max="26" width="11.42578125" style="13"/>
    <col min="27" max="27" width="7" style="13" customWidth="1"/>
    <col min="28" max="28" width="12.7109375" style="13" customWidth="1"/>
    <col min="29" max="29" width="2" style="13" customWidth="1"/>
    <col min="30" max="16384" width="11.42578125" style="13"/>
  </cols>
  <sheetData>
    <row r="1" spans="2:28" ht="15.75">
      <c r="B1" s="670"/>
      <c r="C1" s="670"/>
      <c r="D1" s="670"/>
      <c r="E1" s="38"/>
      <c r="F1" s="39"/>
      <c r="G1" s="39"/>
      <c r="H1" s="39"/>
      <c r="I1" s="39"/>
      <c r="J1" s="39"/>
      <c r="K1" s="39"/>
      <c r="L1" s="39"/>
      <c r="M1" s="39"/>
    </row>
    <row r="2" spans="2:28" ht="18.75">
      <c r="B2" s="14" t="s">
        <v>84</v>
      </c>
      <c r="C2" s="15"/>
      <c r="D2" s="15"/>
      <c r="E2" s="15"/>
      <c r="F2" s="15"/>
      <c r="G2" s="15"/>
      <c r="H2" s="15"/>
      <c r="I2" s="15"/>
      <c r="J2" s="40"/>
      <c r="K2" s="40"/>
      <c r="L2" s="40"/>
      <c r="Q2" s="13" t="s">
        <v>83</v>
      </c>
    </row>
    <row r="3" spans="2:28" ht="18.75"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28" ht="18.75">
      <c r="B4" s="14" t="s">
        <v>81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28" ht="18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28" ht="18.75">
      <c r="B6" s="16"/>
      <c r="C6" s="16"/>
      <c r="D6" s="14" t="s">
        <v>505</v>
      </c>
      <c r="E6" s="14"/>
      <c r="F6" s="16"/>
      <c r="G6" s="16"/>
      <c r="H6" s="16"/>
      <c r="I6" s="16"/>
      <c r="J6" s="16"/>
      <c r="K6" s="16"/>
      <c r="L6" s="16"/>
    </row>
    <row r="7" spans="2:28" ht="18.75">
      <c r="B7" s="16"/>
      <c r="C7" s="16"/>
      <c r="D7" s="14" t="s">
        <v>489</v>
      </c>
      <c r="E7" s="16"/>
      <c r="F7" s="16"/>
      <c r="G7" s="16"/>
      <c r="H7" s="16"/>
      <c r="I7" s="16"/>
      <c r="J7" s="16"/>
      <c r="K7" s="16"/>
      <c r="L7" s="16"/>
    </row>
    <row r="8" spans="2:28" ht="18.75">
      <c r="B8" s="16"/>
      <c r="C8" s="16"/>
      <c r="D8" s="14" t="s">
        <v>3</v>
      </c>
      <c r="E8" s="16"/>
      <c r="F8" s="16"/>
      <c r="G8" s="16"/>
      <c r="H8" s="16"/>
      <c r="I8" s="16"/>
      <c r="J8" s="16"/>
      <c r="K8" s="16"/>
      <c r="L8" s="16"/>
    </row>
    <row r="9" spans="2:28" ht="19.5" thickBot="1">
      <c r="B9" s="16"/>
      <c r="C9" s="16"/>
      <c r="D9" s="14"/>
      <c r="E9" s="16"/>
      <c r="F9" s="16"/>
      <c r="G9" s="16"/>
      <c r="H9" s="16"/>
      <c r="I9" s="16"/>
      <c r="J9" s="16"/>
      <c r="K9" s="16"/>
      <c r="L9" s="16"/>
    </row>
    <row r="10" spans="2:28" ht="26.25" customHeight="1" thickBot="1">
      <c r="B10" s="41"/>
      <c r="C10" s="41"/>
      <c r="D10" s="41"/>
      <c r="E10" s="671" t="s">
        <v>48</v>
      </c>
      <c r="F10" s="672"/>
      <c r="G10" s="672"/>
      <c r="H10" s="672"/>
      <c r="I10" s="672"/>
      <c r="J10" s="672"/>
      <c r="K10" s="672"/>
      <c r="L10" s="673"/>
      <c r="M10" s="686" t="s">
        <v>49</v>
      </c>
      <c r="N10" s="687"/>
      <c r="O10" s="687"/>
      <c r="P10" s="687"/>
      <c r="Q10" s="687"/>
      <c r="R10" s="687"/>
      <c r="S10" s="687"/>
      <c r="T10" s="595"/>
      <c r="U10" s="686" t="s">
        <v>50</v>
      </c>
      <c r="V10" s="687"/>
      <c r="W10" s="687"/>
      <c r="X10" s="688"/>
      <c r="Y10" s="677" t="s">
        <v>39</v>
      </c>
      <c r="Z10" s="678"/>
      <c r="AA10" s="679"/>
    </row>
    <row r="11" spans="2:28" ht="351" customHeight="1" thickBot="1">
      <c r="B11" s="18" t="s">
        <v>4</v>
      </c>
      <c r="C11" s="42" t="s">
        <v>162</v>
      </c>
      <c r="D11" s="20" t="s">
        <v>163</v>
      </c>
      <c r="E11" s="193" t="s">
        <v>72</v>
      </c>
      <c r="F11" s="194" t="s">
        <v>99</v>
      </c>
      <c r="G11" s="195" t="s">
        <v>167</v>
      </c>
      <c r="H11" s="195" t="s">
        <v>99</v>
      </c>
      <c r="I11" s="456" t="s">
        <v>115</v>
      </c>
      <c r="J11" s="457" t="s">
        <v>30</v>
      </c>
      <c r="K11" s="458" t="s">
        <v>31</v>
      </c>
      <c r="L11" s="459" t="s">
        <v>91</v>
      </c>
      <c r="M11" s="594" t="s">
        <v>73</v>
      </c>
      <c r="N11" s="194" t="s">
        <v>63</v>
      </c>
      <c r="O11" s="195" t="s">
        <v>74</v>
      </c>
      <c r="P11" s="194" t="s">
        <v>7</v>
      </c>
      <c r="Q11" s="194" t="s">
        <v>29</v>
      </c>
      <c r="R11" s="497" t="s">
        <v>105</v>
      </c>
      <c r="S11" s="596" t="s">
        <v>32</v>
      </c>
      <c r="T11" s="597" t="s">
        <v>103</v>
      </c>
      <c r="U11" s="492" t="s">
        <v>38</v>
      </c>
      <c r="V11" s="205" t="s">
        <v>105</v>
      </c>
      <c r="W11" s="493" t="s">
        <v>37</v>
      </c>
      <c r="X11" s="494" t="s">
        <v>104</v>
      </c>
      <c r="Y11" s="466" t="s">
        <v>5</v>
      </c>
      <c r="Z11" s="467" t="s">
        <v>89</v>
      </c>
      <c r="AA11" s="43" t="s">
        <v>6</v>
      </c>
    </row>
    <row r="12" spans="2:28" ht="21">
      <c r="B12" s="44">
        <v>1</v>
      </c>
      <c r="C12" s="468" t="s">
        <v>340</v>
      </c>
      <c r="D12" s="256" t="s">
        <v>9</v>
      </c>
      <c r="E12" s="562">
        <v>18.916666666666664</v>
      </c>
      <c r="F12" s="554">
        <v>0</v>
      </c>
      <c r="G12" s="553">
        <v>28.666666666666664</v>
      </c>
      <c r="H12" s="554">
        <v>0</v>
      </c>
      <c r="I12" s="245">
        <v>19.5</v>
      </c>
      <c r="J12" s="246">
        <v>0</v>
      </c>
      <c r="K12" s="481">
        <f t="shared" ref="K12:K37" si="0" xml:space="preserve"> ((E12+G12+I12)/8)*3</f>
        <v>25.15625</v>
      </c>
      <c r="L12" s="448">
        <f t="shared" ref="L12:L27" si="1">F12+H12+J12</f>
        <v>0</v>
      </c>
      <c r="M12" s="252">
        <v>22</v>
      </c>
      <c r="N12" s="46">
        <v>5</v>
      </c>
      <c r="O12" s="47">
        <v>24</v>
      </c>
      <c r="P12" s="46">
        <v>3</v>
      </c>
      <c r="Q12" s="389">
        <v>13.75</v>
      </c>
      <c r="R12" s="498">
        <v>1</v>
      </c>
      <c r="S12" s="200">
        <f t="shared" ref="S12:S37" si="2" xml:space="preserve"> ((M12+O12+Q12)/5)*2</f>
        <v>23.9</v>
      </c>
      <c r="T12" s="48">
        <v>9</v>
      </c>
      <c r="U12" s="252">
        <v>13</v>
      </c>
      <c r="V12" s="75">
        <v>2</v>
      </c>
      <c r="W12" s="200">
        <f t="shared" ref="W12:W23" si="3">U12</f>
        <v>13</v>
      </c>
      <c r="X12" s="48">
        <f t="shared" ref="X12:X23" si="4">V12</f>
        <v>2</v>
      </c>
      <c r="Y12" s="197">
        <f t="shared" ref="Y12:Y37" si="5" xml:space="preserve"> K12+S12+W12</f>
        <v>62.056249999999999</v>
      </c>
      <c r="Z12" s="558">
        <f t="shared" ref="Z12:Z37" si="6">SUM(Y12/6)</f>
        <v>10.342708333333333</v>
      </c>
      <c r="AA12" s="559">
        <v>30</v>
      </c>
      <c r="AB12" s="560" t="s">
        <v>164</v>
      </c>
    </row>
    <row r="13" spans="2:28" ht="21">
      <c r="B13" s="50">
        <v>2</v>
      </c>
      <c r="C13" s="469" t="s">
        <v>341</v>
      </c>
      <c r="D13" s="257" t="s">
        <v>342</v>
      </c>
      <c r="E13" s="248">
        <v>13.333333333333334</v>
      </c>
      <c r="F13" s="236">
        <v>0</v>
      </c>
      <c r="G13" s="239">
        <v>13.333333333333334</v>
      </c>
      <c r="H13" s="236">
        <v>0</v>
      </c>
      <c r="I13" s="239">
        <v>19.5</v>
      </c>
      <c r="J13" s="241">
        <v>0</v>
      </c>
      <c r="K13" s="209">
        <f t="shared" si="0"/>
        <v>17.3125</v>
      </c>
      <c r="L13" s="54">
        <f t="shared" si="1"/>
        <v>0</v>
      </c>
      <c r="M13" s="495">
        <v>22</v>
      </c>
      <c r="N13" s="400">
        <v>5</v>
      </c>
      <c r="O13" s="53">
        <v>20</v>
      </c>
      <c r="P13" s="52">
        <v>3</v>
      </c>
      <c r="Q13" s="53">
        <v>14.25</v>
      </c>
      <c r="R13" s="56">
        <v>1</v>
      </c>
      <c r="S13" s="201">
        <f t="shared" si="2"/>
        <v>22.5</v>
      </c>
      <c r="T13" s="56">
        <f xml:space="preserve"> R13+P13+N13</f>
        <v>9</v>
      </c>
      <c r="U13" s="249">
        <v>13.75</v>
      </c>
      <c r="V13" s="78">
        <v>2</v>
      </c>
      <c r="W13" s="201">
        <f t="shared" si="3"/>
        <v>13.75</v>
      </c>
      <c r="X13" s="56">
        <f t="shared" si="4"/>
        <v>2</v>
      </c>
      <c r="Y13" s="198">
        <f t="shared" si="5"/>
        <v>53.5625</v>
      </c>
      <c r="Z13" s="450">
        <f t="shared" si="6"/>
        <v>8.9270833333333339</v>
      </c>
      <c r="AA13" s="451">
        <f>L13+T13+X13</f>
        <v>11</v>
      </c>
      <c r="AB13" s="11" t="s">
        <v>165</v>
      </c>
    </row>
    <row r="14" spans="2:28" ht="21">
      <c r="B14" s="50">
        <v>3</v>
      </c>
      <c r="C14" s="469" t="s">
        <v>343</v>
      </c>
      <c r="D14" s="257" t="s">
        <v>344</v>
      </c>
      <c r="E14" s="561">
        <v>25.5</v>
      </c>
      <c r="F14" s="402">
        <v>0</v>
      </c>
      <c r="G14" s="393">
        <v>18.833333333333336</v>
      </c>
      <c r="H14" s="402">
        <v>0</v>
      </c>
      <c r="I14" s="53">
        <v>21</v>
      </c>
      <c r="J14" s="56">
        <v>4</v>
      </c>
      <c r="K14" s="209">
        <f t="shared" si="0"/>
        <v>24.500000000000004</v>
      </c>
      <c r="L14" s="54">
        <f t="shared" si="1"/>
        <v>4</v>
      </c>
      <c r="M14" s="495">
        <v>24</v>
      </c>
      <c r="N14" s="400">
        <v>5</v>
      </c>
      <c r="O14" s="53">
        <v>22</v>
      </c>
      <c r="P14" s="52">
        <v>3</v>
      </c>
      <c r="Q14" s="53">
        <v>12</v>
      </c>
      <c r="R14" s="56">
        <v>1</v>
      </c>
      <c r="S14" s="201">
        <f t="shared" si="2"/>
        <v>23.2</v>
      </c>
      <c r="T14" s="56">
        <f xml:space="preserve"> R14+P14+N14</f>
        <v>9</v>
      </c>
      <c r="U14" s="249">
        <v>10</v>
      </c>
      <c r="V14" s="78">
        <v>2</v>
      </c>
      <c r="W14" s="201">
        <f t="shared" si="3"/>
        <v>10</v>
      </c>
      <c r="X14" s="56">
        <f t="shared" si="4"/>
        <v>2</v>
      </c>
      <c r="Y14" s="198">
        <f t="shared" si="5"/>
        <v>57.7</v>
      </c>
      <c r="Z14" s="450">
        <f t="shared" si="6"/>
        <v>9.6166666666666671</v>
      </c>
      <c r="AA14" s="451">
        <f>L14+T14+X14</f>
        <v>15</v>
      </c>
      <c r="AB14" s="11" t="s">
        <v>165</v>
      </c>
    </row>
    <row r="15" spans="2:28" ht="21">
      <c r="B15" s="50">
        <v>4</v>
      </c>
      <c r="C15" s="469" t="s">
        <v>346</v>
      </c>
      <c r="D15" s="257" t="s">
        <v>347</v>
      </c>
      <c r="E15" s="561">
        <v>18.5</v>
      </c>
      <c r="F15" s="402">
        <v>0</v>
      </c>
      <c r="G15" s="393">
        <v>12.75</v>
      </c>
      <c r="H15" s="402">
        <v>0</v>
      </c>
      <c r="I15" s="53">
        <v>20</v>
      </c>
      <c r="J15" s="56">
        <v>4</v>
      </c>
      <c r="K15" s="209">
        <f t="shared" si="0"/>
        <v>19.21875</v>
      </c>
      <c r="L15" s="54">
        <f t="shared" si="1"/>
        <v>4</v>
      </c>
      <c r="M15" s="495">
        <v>23</v>
      </c>
      <c r="N15" s="400">
        <v>5</v>
      </c>
      <c r="O15" s="53">
        <v>20</v>
      </c>
      <c r="P15" s="52">
        <v>3</v>
      </c>
      <c r="Q15" s="391">
        <v>12.75</v>
      </c>
      <c r="R15" s="408">
        <v>1</v>
      </c>
      <c r="S15" s="201">
        <f t="shared" si="2"/>
        <v>22.3</v>
      </c>
      <c r="T15" s="56">
        <f xml:space="preserve"> R15+P15+N15</f>
        <v>9</v>
      </c>
      <c r="U15" s="249">
        <v>10.25</v>
      </c>
      <c r="V15" s="78">
        <v>2</v>
      </c>
      <c r="W15" s="201">
        <f t="shared" si="3"/>
        <v>10.25</v>
      </c>
      <c r="X15" s="56">
        <f t="shared" si="4"/>
        <v>2</v>
      </c>
      <c r="Y15" s="198">
        <f t="shared" si="5"/>
        <v>51.768749999999997</v>
      </c>
      <c r="Z15" s="450">
        <f t="shared" si="6"/>
        <v>8.6281249999999989</v>
      </c>
      <c r="AA15" s="451">
        <f>L15+T15+X15</f>
        <v>15</v>
      </c>
      <c r="AB15" s="11" t="s">
        <v>165</v>
      </c>
    </row>
    <row r="16" spans="2:28" ht="21">
      <c r="B16" s="50">
        <v>5</v>
      </c>
      <c r="C16" s="469" t="s">
        <v>348</v>
      </c>
      <c r="D16" s="257" t="s">
        <v>349</v>
      </c>
      <c r="E16" s="561">
        <v>14.6</v>
      </c>
      <c r="F16" s="402">
        <v>0</v>
      </c>
      <c r="G16" s="239">
        <v>23.083333333333336</v>
      </c>
      <c r="H16" s="236">
        <v>0</v>
      </c>
      <c r="I16" s="239">
        <v>19</v>
      </c>
      <c r="J16" s="241">
        <v>0</v>
      </c>
      <c r="K16" s="209">
        <f t="shared" si="0"/>
        <v>21.256250000000001</v>
      </c>
      <c r="L16" s="54">
        <f t="shared" si="1"/>
        <v>0</v>
      </c>
      <c r="M16" s="495">
        <v>31</v>
      </c>
      <c r="N16" s="400">
        <v>5</v>
      </c>
      <c r="O16" s="53">
        <v>26</v>
      </c>
      <c r="P16" s="52">
        <v>3</v>
      </c>
      <c r="Q16" s="53">
        <v>10.125</v>
      </c>
      <c r="R16" s="56">
        <v>1</v>
      </c>
      <c r="S16" s="201">
        <f t="shared" si="2"/>
        <v>26.85</v>
      </c>
      <c r="T16" s="56">
        <v>9</v>
      </c>
      <c r="U16" s="249">
        <v>15.75</v>
      </c>
      <c r="V16" s="78">
        <v>2</v>
      </c>
      <c r="W16" s="201">
        <f t="shared" si="3"/>
        <v>15.75</v>
      </c>
      <c r="X16" s="56">
        <f t="shared" si="4"/>
        <v>2</v>
      </c>
      <c r="Y16" s="198">
        <f t="shared" si="5"/>
        <v>63.856250000000003</v>
      </c>
      <c r="Z16" s="556">
        <f t="shared" si="6"/>
        <v>10.642708333333333</v>
      </c>
      <c r="AA16" s="557">
        <v>30</v>
      </c>
      <c r="AB16" s="405" t="s">
        <v>164</v>
      </c>
    </row>
    <row r="17" spans="2:28" ht="21">
      <c r="B17" s="50">
        <v>6</v>
      </c>
      <c r="C17" s="469" t="s">
        <v>350</v>
      </c>
      <c r="D17" s="257" t="s">
        <v>351</v>
      </c>
      <c r="E17" s="561">
        <v>17.166666666666664</v>
      </c>
      <c r="F17" s="402">
        <v>0</v>
      </c>
      <c r="G17" s="393">
        <v>26.583333333333336</v>
      </c>
      <c r="H17" s="402">
        <v>0</v>
      </c>
      <c r="I17" s="239">
        <v>19</v>
      </c>
      <c r="J17" s="241">
        <v>0</v>
      </c>
      <c r="K17" s="209">
        <f t="shared" si="0"/>
        <v>23.53125</v>
      </c>
      <c r="L17" s="54">
        <f t="shared" si="1"/>
        <v>0</v>
      </c>
      <c r="M17" s="495">
        <v>29</v>
      </c>
      <c r="N17" s="400">
        <v>5</v>
      </c>
      <c r="O17" s="53">
        <v>22</v>
      </c>
      <c r="P17" s="52">
        <v>3</v>
      </c>
      <c r="Q17" s="391">
        <v>12</v>
      </c>
      <c r="R17" s="408">
        <v>1</v>
      </c>
      <c r="S17" s="201">
        <f t="shared" si="2"/>
        <v>25.2</v>
      </c>
      <c r="T17" s="56">
        <f xml:space="preserve"> R17+P17+N17</f>
        <v>9</v>
      </c>
      <c r="U17" s="249">
        <v>13.5</v>
      </c>
      <c r="V17" s="78">
        <v>2</v>
      </c>
      <c r="W17" s="201">
        <f t="shared" si="3"/>
        <v>13.5</v>
      </c>
      <c r="X17" s="56">
        <f t="shared" si="4"/>
        <v>2</v>
      </c>
      <c r="Y17" s="198">
        <f t="shared" si="5"/>
        <v>62.231250000000003</v>
      </c>
      <c r="Z17" s="556">
        <f t="shared" si="6"/>
        <v>10.371875000000001</v>
      </c>
      <c r="AA17" s="557">
        <v>30</v>
      </c>
      <c r="AB17" s="405" t="s">
        <v>164</v>
      </c>
    </row>
    <row r="18" spans="2:28" ht="21">
      <c r="B18" s="50">
        <v>7</v>
      </c>
      <c r="C18" s="469" t="s">
        <v>359</v>
      </c>
      <c r="D18" s="257" t="s">
        <v>360</v>
      </c>
      <c r="E18" s="495">
        <v>31.666666666666664</v>
      </c>
      <c r="F18" s="400">
        <v>8</v>
      </c>
      <c r="G18" s="391">
        <v>32.75</v>
      </c>
      <c r="H18" s="400">
        <v>8</v>
      </c>
      <c r="I18" s="53">
        <v>21.5</v>
      </c>
      <c r="J18" s="56">
        <v>4</v>
      </c>
      <c r="K18" s="201">
        <f t="shared" si="0"/>
        <v>32.21875</v>
      </c>
      <c r="L18" s="56">
        <f t="shared" si="1"/>
        <v>20</v>
      </c>
      <c r="M18" s="495">
        <v>32</v>
      </c>
      <c r="N18" s="400">
        <v>5</v>
      </c>
      <c r="O18" s="53">
        <v>20</v>
      </c>
      <c r="P18" s="52">
        <v>3</v>
      </c>
      <c r="Q18" s="53">
        <v>13</v>
      </c>
      <c r="R18" s="56">
        <v>1</v>
      </c>
      <c r="S18" s="201">
        <f t="shared" si="2"/>
        <v>26</v>
      </c>
      <c r="T18" s="56">
        <f xml:space="preserve"> R18+P18+N18</f>
        <v>9</v>
      </c>
      <c r="U18" s="249">
        <v>16</v>
      </c>
      <c r="V18" s="78">
        <v>2</v>
      </c>
      <c r="W18" s="201">
        <f t="shared" si="3"/>
        <v>16</v>
      </c>
      <c r="X18" s="56">
        <f t="shared" si="4"/>
        <v>2</v>
      </c>
      <c r="Y18" s="198">
        <f t="shared" si="5"/>
        <v>74.21875</v>
      </c>
      <c r="Z18" s="556">
        <f t="shared" si="6"/>
        <v>12.369791666666666</v>
      </c>
      <c r="AA18" s="557">
        <v>30</v>
      </c>
      <c r="AB18" s="405" t="s">
        <v>164</v>
      </c>
    </row>
    <row r="19" spans="2:28" ht="21">
      <c r="B19" s="50">
        <v>8</v>
      </c>
      <c r="C19" s="469" t="s">
        <v>361</v>
      </c>
      <c r="D19" s="257" t="s">
        <v>155</v>
      </c>
      <c r="E19" s="561">
        <v>26</v>
      </c>
      <c r="F19" s="402">
        <v>0</v>
      </c>
      <c r="G19" s="239">
        <v>26.583333333333336</v>
      </c>
      <c r="H19" s="236">
        <v>0</v>
      </c>
      <c r="I19" s="239">
        <v>19</v>
      </c>
      <c r="J19" s="241">
        <v>0</v>
      </c>
      <c r="K19" s="209">
        <f t="shared" si="0"/>
        <v>26.843750000000004</v>
      </c>
      <c r="L19" s="54">
        <f t="shared" si="1"/>
        <v>0</v>
      </c>
      <c r="M19" s="495">
        <v>25</v>
      </c>
      <c r="N19" s="400">
        <v>5</v>
      </c>
      <c r="O19" s="53">
        <v>34</v>
      </c>
      <c r="P19" s="52">
        <v>3</v>
      </c>
      <c r="Q19" s="53">
        <v>11.25</v>
      </c>
      <c r="R19" s="56">
        <v>1</v>
      </c>
      <c r="S19" s="201">
        <f t="shared" si="2"/>
        <v>28.1</v>
      </c>
      <c r="T19" s="56">
        <v>9</v>
      </c>
      <c r="U19" s="249">
        <v>11</v>
      </c>
      <c r="V19" s="78">
        <v>2</v>
      </c>
      <c r="W19" s="201">
        <f t="shared" si="3"/>
        <v>11</v>
      </c>
      <c r="X19" s="56">
        <f t="shared" si="4"/>
        <v>2</v>
      </c>
      <c r="Y19" s="198">
        <f t="shared" si="5"/>
        <v>65.943750000000009</v>
      </c>
      <c r="Z19" s="556">
        <f t="shared" si="6"/>
        <v>10.990625000000001</v>
      </c>
      <c r="AA19" s="557">
        <v>30</v>
      </c>
      <c r="AB19" s="405" t="s">
        <v>164</v>
      </c>
    </row>
    <row r="20" spans="2:28" ht="21">
      <c r="B20" s="50">
        <v>9</v>
      </c>
      <c r="C20" s="469" t="s">
        <v>362</v>
      </c>
      <c r="D20" s="257" t="s">
        <v>126</v>
      </c>
      <c r="E20" s="561">
        <v>25.333333333333336</v>
      </c>
      <c r="F20" s="402">
        <v>0</v>
      </c>
      <c r="G20" s="393">
        <v>21</v>
      </c>
      <c r="H20" s="402">
        <v>0</v>
      </c>
      <c r="I20" s="239">
        <v>19.5</v>
      </c>
      <c r="J20" s="241">
        <v>0</v>
      </c>
      <c r="K20" s="209">
        <f t="shared" si="0"/>
        <v>24.687500000000004</v>
      </c>
      <c r="L20" s="54">
        <f t="shared" si="1"/>
        <v>0</v>
      </c>
      <c r="M20" s="249">
        <v>27</v>
      </c>
      <c r="N20" s="52">
        <v>5</v>
      </c>
      <c r="O20" s="391">
        <v>24</v>
      </c>
      <c r="P20" s="400">
        <v>3</v>
      </c>
      <c r="Q20" s="239">
        <v>8.75</v>
      </c>
      <c r="R20" s="241">
        <v>0</v>
      </c>
      <c r="S20" s="201">
        <f t="shared" si="2"/>
        <v>23.9</v>
      </c>
      <c r="T20" s="56">
        <f xml:space="preserve"> R20+P20+N20</f>
        <v>8</v>
      </c>
      <c r="U20" s="249">
        <v>11.5</v>
      </c>
      <c r="V20" s="78">
        <v>2</v>
      </c>
      <c r="W20" s="201">
        <f t="shared" si="3"/>
        <v>11.5</v>
      </c>
      <c r="X20" s="56">
        <f t="shared" si="4"/>
        <v>2</v>
      </c>
      <c r="Y20" s="198">
        <f t="shared" si="5"/>
        <v>60.087500000000006</v>
      </c>
      <c r="Z20" s="556">
        <f t="shared" si="6"/>
        <v>10.014583333333334</v>
      </c>
      <c r="AA20" s="557">
        <v>30</v>
      </c>
      <c r="AB20" s="405" t="s">
        <v>164</v>
      </c>
    </row>
    <row r="21" spans="2:28" ht="21">
      <c r="B21" s="50">
        <v>10</v>
      </c>
      <c r="C21" s="469" t="s">
        <v>368</v>
      </c>
      <c r="D21" s="257" t="s">
        <v>369</v>
      </c>
      <c r="E21" s="561">
        <v>27.833333333333336</v>
      </c>
      <c r="F21" s="402">
        <v>0</v>
      </c>
      <c r="G21" s="393">
        <v>25</v>
      </c>
      <c r="H21" s="402">
        <v>0</v>
      </c>
      <c r="I21" s="239">
        <v>19</v>
      </c>
      <c r="J21" s="241">
        <v>0</v>
      </c>
      <c r="K21" s="209">
        <f t="shared" si="0"/>
        <v>26.937500000000004</v>
      </c>
      <c r="L21" s="54">
        <f t="shared" si="1"/>
        <v>0</v>
      </c>
      <c r="M21" s="495">
        <v>20</v>
      </c>
      <c r="N21" s="400">
        <v>5</v>
      </c>
      <c r="O21" s="53">
        <v>20</v>
      </c>
      <c r="P21" s="52">
        <v>3</v>
      </c>
      <c r="Q21" s="53">
        <v>12.25</v>
      </c>
      <c r="R21" s="56">
        <v>1</v>
      </c>
      <c r="S21" s="201">
        <f t="shared" si="2"/>
        <v>20.9</v>
      </c>
      <c r="T21" s="56">
        <f xml:space="preserve"> R21+P21+N21</f>
        <v>9</v>
      </c>
      <c r="U21" s="249">
        <v>16</v>
      </c>
      <c r="V21" s="78">
        <v>2</v>
      </c>
      <c r="W21" s="201">
        <f t="shared" si="3"/>
        <v>16</v>
      </c>
      <c r="X21" s="56">
        <f t="shared" si="4"/>
        <v>2</v>
      </c>
      <c r="Y21" s="198">
        <f t="shared" si="5"/>
        <v>63.837500000000006</v>
      </c>
      <c r="Z21" s="556">
        <f t="shared" si="6"/>
        <v>10.639583333333334</v>
      </c>
      <c r="AA21" s="557">
        <v>30</v>
      </c>
      <c r="AB21" s="405" t="s">
        <v>164</v>
      </c>
    </row>
    <row r="22" spans="2:28" ht="21">
      <c r="B22" s="50">
        <v>11</v>
      </c>
      <c r="C22" s="469" t="s">
        <v>370</v>
      </c>
      <c r="D22" s="257" t="s">
        <v>124</v>
      </c>
      <c r="E22" s="561">
        <v>23.25</v>
      </c>
      <c r="F22" s="402">
        <v>0</v>
      </c>
      <c r="G22" s="393">
        <v>26.5</v>
      </c>
      <c r="H22" s="402">
        <v>0</v>
      </c>
      <c r="I22" s="53">
        <v>20.5</v>
      </c>
      <c r="J22" s="56">
        <v>4</v>
      </c>
      <c r="K22" s="209">
        <f t="shared" si="0"/>
        <v>26.34375</v>
      </c>
      <c r="L22" s="54">
        <f t="shared" si="1"/>
        <v>4</v>
      </c>
      <c r="M22" s="495">
        <v>29</v>
      </c>
      <c r="N22" s="400">
        <v>5</v>
      </c>
      <c r="O22" s="53">
        <v>26</v>
      </c>
      <c r="P22" s="52">
        <v>3</v>
      </c>
      <c r="Q22" s="53">
        <v>13.125</v>
      </c>
      <c r="R22" s="56">
        <v>1</v>
      </c>
      <c r="S22" s="201">
        <f t="shared" si="2"/>
        <v>27.25</v>
      </c>
      <c r="T22" s="56">
        <f xml:space="preserve"> R22+P22+N22</f>
        <v>9</v>
      </c>
      <c r="U22" s="249">
        <v>13.5</v>
      </c>
      <c r="V22" s="78">
        <v>2</v>
      </c>
      <c r="W22" s="201">
        <f t="shared" si="3"/>
        <v>13.5</v>
      </c>
      <c r="X22" s="56">
        <f t="shared" si="4"/>
        <v>2</v>
      </c>
      <c r="Y22" s="198">
        <f t="shared" si="5"/>
        <v>67.09375</v>
      </c>
      <c r="Z22" s="556">
        <f t="shared" si="6"/>
        <v>11.182291666666666</v>
      </c>
      <c r="AA22" s="557">
        <v>30</v>
      </c>
      <c r="AB22" s="405" t="s">
        <v>164</v>
      </c>
    </row>
    <row r="23" spans="2:28" ht="21">
      <c r="B23" s="50">
        <v>12</v>
      </c>
      <c r="C23" s="469" t="s">
        <v>371</v>
      </c>
      <c r="D23" s="257" t="s">
        <v>304</v>
      </c>
      <c r="E23" s="248">
        <v>14.25</v>
      </c>
      <c r="F23" s="236">
        <v>0</v>
      </c>
      <c r="G23" s="393">
        <v>25.333333333333336</v>
      </c>
      <c r="H23" s="402">
        <v>0</v>
      </c>
      <c r="I23" s="53">
        <v>20</v>
      </c>
      <c r="J23" s="56">
        <v>4</v>
      </c>
      <c r="K23" s="209">
        <f t="shared" si="0"/>
        <v>22.34375</v>
      </c>
      <c r="L23" s="54">
        <f t="shared" si="1"/>
        <v>4</v>
      </c>
      <c r="M23" s="249">
        <v>24</v>
      </c>
      <c r="N23" s="52">
        <v>5</v>
      </c>
      <c r="O23" s="53">
        <v>20</v>
      </c>
      <c r="P23" s="52">
        <v>3</v>
      </c>
      <c r="Q23" s="53">
        <v>10.25</v>
      </c>
      <c r="R23" s="56">
        <v>1</v>
      </c>
      <c r="S23" s="201">
        <f t="shared" si="2"/>
        <v>21.7</v>
      </c>
      <c r="T23" s="56">
        <f xml:space="preserve"> R23+P23+N23</f>
        <v>9</v>
      </c>
      <c r="U23" s="249">
        <v>11.25</v>
      </c>
      <c r="V23" s="78">
        <v>2</v>
      </c>
      <c r="W23" s="201">
        <f t="shared" si="3"/>
        <v>11.25</v>
      </c>
      <c r="X23" s="56">
        <f t="shared" si="4"/>
        <v>2</v>
      </c>
      <c r="Y23" s="198">
        <f t="shared" si="5"/>
        <v>55.293750000000003</v>
      </c>
      <c r="Z23" s="450">
        <f t="shared" si="6"/>
        <v>9.2156250000000011</v>
      </c>
      <c r="AA23" s="451">
        <f>L23+T23+X23</f>
        <v>15</v>
      </c>
      <c r="AB23" s="11" t="s">
        <v>165</v>
      </c>
    </row>
    <row r="24" spans="2:28" ht="21">
      <c r="B24" s="50">
        <v>13</v>
      </c>
      <c r="C24" s="469" t="s">
        <v>376</v>
      </c>
      <c r="D24" s="257" t="s">
        <v>377</v>
      </c>
      <c r="E24" s="561">
        <v>18.5</v>
      </c>
      <c r="F24" s="402">
        <v>0</v>
      </c>
      <c r="G24" s="393">
        <v>21.416666666666664</v>
      </c>
      <c r="H24" s="402">
        <v>0</v>
      </c>
      <c r="I24" s="53">
        <v>20</v>
      </c>
      <c r="J24" s="56">
        <v>4</v>
      </c>
      <c r="K24" s="209">
        <f t="shared" si="0"/>
        <v>22.46875</v>
      </c>
      <c r="L24" s="54">
        <f t="shared" si="1"/>
        <v>4</v>
      </c>
      <c r="M24" s="495">
        <v>32</v>
      </c>
      <c r="N24" s="400">
        <v>5</v>
      </c>
      <c r="O24" s="53">
        <v>26</v>
      </c>
      <c r="P24" s="52">
        <v>3</v>
      </c>
      <c r="Q24" s="391">
        <v>12.25</v>
      </c>
      <c r="R24" s="408">
        <v>1</v>
      </c>
      <c r="S24" s="201">
        <f t="shared" si="2"/>
        <v>28.1</v>
      </c>
      <c r="T24" s="56">
        <v>9</v>
      </c>
      <c r="U24" s="495">
        <v>10</v>
      </c>
      <c r="V24" s="496">
        <v>1</v>
      </c>
      <c r="W24" s="201">
        <f t="shared" ref="W24:W37" si="7">U24</f>
        <v>10</v>
      </c>
      <c r="X24" s="56">
        <v>2</v>
      </c>
      <c r="Y24" s="198">
        <f t="shared" si="5"/>
        <v>60.568750000000001</v>
      </c>
      <c r="Z24" s="556">
        <f t="shared" si="6"/>
        <v>10.094791666666667</v>
      </c>
      <c r="AA24" s="557">
        <v>30</v>
      </c>
      <c r="AB24" s="405" t="s">
        <v>164</v>
      </c>
    </row>
    <row r="25" spans="2:28" ht="21">
      <c r="B25" s="50">
        <v>14</v>
      </c>
      <c r="C25" s="469" t="s">
        <v>378</v>
      </c>
      <c r="D25" s="257" t="s">
        <v>379</v>
      </c>
      <c r="E25" s="561">
        <v>22.583333333333336</v>
      </c>
      <c r="F25" s="402">
        <v>0</v>
      </c>
      <c r="G25" s="393">
        <v>23</v>
      </c>
      <c r="H25" s="402">
        <v>0</v>
      </c>
      <c r="I25" s="53">
        <v>20</v>
      </c>
      <c r="J25" s="56">
        <v>4</v>
      </c>
      <c r="K25" s="209">
        <f t="shared" si="0"/>
        <v>24.593750000000004</v>
      </c>
      <c r="L25" s="54">
        <f t="shared" si="1"/>
        <v>4</v>
      </c>
      <c r="M25" s="249">
        <v>21</v>
      </c>
      <c r="N25" s="52">
        <v>5</v>
      </c>
      <c r="O25" s="53">
        <v>25</v>
      </c>
      <c r="P25" s="52">
        <v>3</v>
      </c>
      <c r="Q25" s="391">
        <v>13</v>
      </c>
      <c r="R25" s="408">
        <v>1</v>
      </c>
      <c r="S25" s="201">
        <f t="shared" si="2"/>
        <v>23.6</v>
      </c>
      <c r="T25" s="56">
        <v>9</v>
      </c>
      <c r="U25" s="249">
        <v>16</v>
      </c>
      <c r="V25" s="78">
        <v>2</v>
      </c>
      <c r="W25" s="201">
        <f t="shared" si="7"/>
        <v>16</v>
      </c>
      <c r="X25" s="56">
        <f>V25</f>
        <v>2</v>
      </c>
      <c r="Y25" s="198">
        <f t="shared" si="5"/>
        <v>64.193750000000009</v>
      </c>
      <c r="Z25" s="556">
        <f t="shared" si="6"/>
        <v>10.698958333333335</v>
      </c>
      <c r="AA25" s="557">
        <v>30</v>
      </c>
      <c r="AB25" s="405" t="s">
        <v>164</v>
      </c>
    </row>
    <row r="26" spans="2:28" ht="21">
      <c r="B26" s="50">
        <v>15</v>
      </c>
      <c r="C26" s="469" t="s">
        <v>380</v>
      </c>
      <c r="D26" s="257" t="s">
        <v>381</v>
      </c>
      <c r="E26" s="561">
        <v>20.333333333333336</v>
      </c>
      <c r="F26" s="402">
        <v>0</v>
      </c>
      <c r="G26" s="393">
        <v>21.666666666666664</v>
      </c>
      <c r="H26" s="402">
        <v>0</v>
      </c>
      <c r="I26" s="239">
        <v>19.5</v>
      </c>
      <c r="J26" s="241">
        <v>0</v>
      </c>
      <c r="K26" s="209">
        <f t="shared" si="0"/>
        <v>23.0625</v>
      </c>
      <c r="L26" s="54">
        <f t="shared" si="1"/>
        <v>0</v>
      </c>
      <c r="M26" s="495">
        <v>32</v>
      </c>
      <c r="N26" s="400">
        <v>5</v>
      </c>
      <c r="O26" s="53">
        <v>23</v>
      </c>
      <c r="P26" s="52">
        <v>3</v>
      </c>
      <c r="Q26" s="391">
        <v>11.25</v>
      </c>
      <c r="R26" s="408">
        <v>1</v>
      </c>
      <c r="S26" s="201">
        <f t="shared" si="2"/>
        <v>26.5</v>
      </c>
      <c r="T26" s="56">
        <f xml:space="preserve"> R26+P26+N26</f>
        <v>9</v>
      </c>
      <c r="U26" s="495">
        <v>12</v>
      </c>
      <c r="V26" s="496">
        <v>1</v>
      </c>
      <c r="W26" s="201">
        <f t="shared" si="7"/>
        <v>12</v>
      </c>
      <c r="X26" s="56">
        <v>2</v>
      </c>
      <c r="Y26" s="198">
        <f t="shared" si="5"/>
        <v>61.5625</v>
      </c>
      <c r="Z26" s="556">
        <f t="shared" si="6"/>
        <v>10.260416666666666</v>
      </c>
      <c r="AA26" s="557">
        <v>30</v>
      </c>
      <c r="AB26" s="405" t="s">
        <v>164</v>
      </c>
    </row>
    <row r="27" spans="2:28" ht="21">
      <c r="B27" s="50">
        <v>16</v>
      </c>
      <c r="C27" s="469" t="s">
        <v>384</v>
      </c>
      <c r="D27" s="257" t="s">
        <v>385</v>
      </c>
      <c r="E27" s="248">
        <v>12.333333333333336</v>
      </c>
      <c r="F27" s="236">
        <v>0</v>
      </c>
      <c r="G27" s="393">
        <v>28.416666666666664</v>
      </c>
      <c r="H27" s="402">
        <v>0</v>
      </c>
      <c r="I27" s="239">
        <v>19.5</v>
      </c>
      <c r="J27" s="241">
        <v>0</v>
      </c>
      <c r="K27" s="209">
        <f t="shared" si="0"/>
        <v>22.59375</v>
      </c>
      <c r="L27" s="54">
        <f t="shared" si="1"/>
        <v>0</v>
      </c>
      <c r="M27" s="495">
        <v>22</v>
      </c>
      <c r="N27" s="400">
        <v>5</v>
      </c>
      <c r="O27" s="53">
        <v>28</v>
      </c>
      <c r="P27" s="52">
        <v>3</v>
      </c>
      <c r="Q27" s="391">
        <v>11</v>
      </c>
      <c r="R27" s="408">
        <v>1</v>
      </c>
      <c r="S27" s="201">
        <f t="shared" si="2"/>
        <v>24.4</v>
      </c>
      <c r="T27" s="56">
        <f xml:space="preserve"> R27+P27+N27</f>
        <v>9</v>
      </c>
      <c r="U27" s="249">
        <v>13.5</v>
      </c>
      <c r="V27" s="78">
        <v>2</v>
      </c>
      <c r="W27" s="201">
        <f t="shared" si="7"/>
        <v>13.5</v>
      </c>
      <c r="X27" s="56">
        <f t="shared" ref="X27:X37" si="8">V27</f>
        <v>2</v>
      </c>
      <c r="Y27" s="198">
        <f t="shared" si="5"/>
        <v>60.493749999999999</v>
      </c>
      <c r="Z27" s="556">
        <f t="shared" si="6"/>
        <v>10.082291666666666</v>
      </c>
      <c r="AA27" s="557">
        <v>30</v>
      </c>
      <c r="AB27" s="405" t="s">
        <v>164</v>
      </c>
    </row>
    <row r="28" spans="2:28" ht="21">
      <c r="B28" s="50">
        <v>17</v>
      </c>
      <c r="C28" s="469" t="s">
        <v>388</v>
      </c>
      <c r="D28" s="257" t="s">
        <v>127</v>
      </c>
      <c r="E28" s="495">
        <v>36.333333333333336</v>
      </c>
      <c r="F28" s="400">
        <v>8</v>
      </c>
      <c r="G28" s="393">
        <v>27.583333333333336</v>
      </c>
      <c r="H28" s="402">
        <v>0</v>
      </c>
      <c r="I28" s="239">
        <v>19.5</v>
      </c>
      <c r="J28" s="241">
        <v>0</v>
      </c>
      <c r="K28" s="201">
        <f t="shared" si="0"/>
        <v>31.28125</v>
      </c>
      <c r="L28" s="56">
        <v>20</v>
      </c>
      <c r="M28" s="248">
        <v>12</v>
      </c>
      <c r="N28" s="236">
        <v>0</v>
      </c>
      <c r="O28" s="53">
        <v>29</v>
      </c>
      <c r="P28" s="52">
        <v>3</v>
      </c>
      <c r="Q28" s="53">
        <v>12.25</v>
      </c>
      <c r="R28" s="56">
        <v>1</v>
      </c>
      <c r="S28" s="201">
        <f t="shared" si="2"/>
        <v>21.3</v>
      </c>
      <c r="T28" s="56">
        <v>9</v>
      </c>
      <c r="U28" s="249">
        <v>15.25</v>
      </c>
      <c r="V28" s="78">
        <v>2</v>
      </c>
      <c r="W28" s="201">
        <f t="shared" si="7"/>
        <v>15.25</v>
      </c>
      <c r="X28" s="56">
        <f t="shared" si="8"/>
        <v>2</v>
      </c>
      <c r="Y28" s="198">
        <f t="shared" si="5"/>
        <v>67.831249999999997</v>
      </c>
      <c r="Z28" s="556">
        <f t="shared" si="6"/>
        <v>11.305208333333333</v>
      </c>
      <c r="AA28" s="557">
        <v>30</v>
      </c>
      <c r="AB28" s="405" t="s">
        <v>164</v>
      </c>
    </row>
    <row r="29" spans="2:28" ht="21">
      <c r="B29" s="50">
        <v>18</v>
      </c>
      <c r="C29" s="469" t="s">
        <v>389</v>
      </c>
      <c r="D29" s="257" t="s">
        <v>390</v>
      </c>
      <c r="E29" s="495">
        <v>31.666666666666664</v>
      </c>
      <c r="F29" s="400">
        <v>8</v>
      </c>
      <c r="G29" s="393">
        <v>24.833333333333336</v>
      </c>
      <c r="H29" s="402">
        <v>0</v>
      </c>
      <c r="I29" s="239">
        <v>19.5</v>
      </c>
      <c r="J29" s="241">
        <v>0</v>
      </c>
      <c r="K29" s="209">
        <f t="shared" si="0"/>
        <v>28.5</v>
      </c>
      <c r="L29" s="54">
        <f t="shared" ref="L29:L35" si="9">F29+H29+J29</f>
        <v>8</v>
      </c>
      <c r="M29" s="495">
        <v>36</v>
      </c>
      <c r="N29" s="400">
        <v>5</v>
      </c>
      <c r="O29" s="53">
        <v>26</v>
      </c>
      <c r="P29" s="52">
        <v>3</v>
      </c>
      <c r="Q29" s="391">
        <v>13</v>
      </c>
      <c r="R29" s="408">
        <v>1</v>
      </c>
      <c r="S29" s="201">
        <f t="shared" si="2"/>
        <v>30</v>
      </c>
      <c r="T29" s="56">
        <v>9</v>
      </c>
      <c r="U29" s="249">
        <v>11.5</v>
      </c>
      <c r="V29" s="78">
        <v>2</v>
      </c>
      <c r="W29" s="201">
        <f t="shared" si="7"/>
        <v>11.5</v>
      </c>
      <c r="X29" s="56">
        <f t="shared" si="8"/>
        <v>2</v>
      </c>
      <c r="Y29" s="198">
        <f t="shared" si="5"/>
        <v>70</v>
      </c>
      <c r="Z29" s="556">
        <f t="shared" si="6"/>
        <v>11.666666666666666</v>
      </c>
      <c r="AA29" s="557">
        <v>30</v>
      </c>
      <c r="AB29" s="405" t="s">
        <v>164</v>
      </c>
    </row>
    <row r="30" spans="2:28" ht="21">
      <c r="B30" s="50">
        <v>19</v>
      </c>
      <c r="C30" s="469" t="s">
        <v>495</v>
      </c>
      <c r="D30" s="257" t="s">
        <v>496</v>
      </c>
      <c r="E30" s="561">
        <v>22.666666666666664</v>
      </c>
      <c r="F30" s="402">
        <v>0</v>
      </c>
      <c r="G30" s="393">
        <v>19.666666666666664</v>
      </c>
      <c r="H30" s="402">
        <v>0</v>
      </c>
      <c r="I30" s="53">
        <v>20</v>
      </c>
      <c r="J30" s="56">
        <v>4</v>
      </c>
      <c r="K30" s="209">
        <f t="shared" si="0"/>
        <v>23.375</v>
      </c>
      <c r="L30" s="54">
        <f t="shared" si="9"/>
        <v>4</v>
      </c>
      <c r="M30" s="495">
        <v>23</v>
      </c>
      <c r="N30" s="400">
        <v>5</v>
      </c>
      <c r="O30" s="53">
        <v>26</v>
      </c>
      <c r="P30" s="52">
        <v>3</v>
      </c>
      <c r="Q30" s="53">
        <v>11</v>
      </c>
      <c r="R30" s="56">
        <v>1</v>
      </c>
      <c r="S30" s="201">
        <f t="shared" si="2"/>
        <v>24</v>
      </c>
      <c r="T30" s="56">
        <f xml:space="preserve"> R30+P30+N30</f>
        <v>9</v>
      </c>
      <c r="U30" s="249">
        <v>13.25</v>
      </c>
      <c r="V30" s="78">
        <v>2</v>
      </c>
      <c r="W30" s="201">
        <f t="shared" si="7"/>
        <v>13.25</v>
      </c>
      <c r="X30" s="56">
        <f t="shared" si="8"/>
        <v>2</v>
      </c>
      <c r="Y30" s="198">
        <f t="shared" si="5"/>
        <v>60.625</v>
      </c>
      <c r="Z30" s="556">
        <f t="shared" si="6"/>
        <v>10.104166666666666</v>
      </c>
      <c r="AA30" s="557">
        <v>30</v>
      </c>
      <c r="AB30" s="405" t="s">
        <v>164</v>
      </c>
    </row>
    <row r="31" spans="2:28" ht="21">
      <c r="B31" s="50">
        <v>20</v>
      </c>
      <c r="C31" s="469" t="s">
        <v>393</v>
      </c>
      <c r="D31" s="257" t="s">
        <v>394</v>
      </c>
      <c r="E31" s="561">
        <v>19.666666666666664</v>
      </c>
      <c r="F31" s="402">
        <v>0</v>
      </c>
      <c r="G31" s="393">
        <v>20.166666666666664</v>
      </c>
      <c r="H31" s="402">
        <v>0</v>
      </c>
      <c r="I31" s="239">
        <v>19.5</v>
      </c>
      <c r="J31" s="241">
        <v>0</v>
      </c>
      <c r="K31" s="209">
        <f t="shared" si="0"/>
        <v>22.25</v>
      </c>
      <c r="L31" s="54">
        <f t="shared" si="9"/>
        <v>0</v>
      </c>
      <c r="M31" s="495">
        <v>31.5</v>
      </c>
      <c r="N31" s="400">
        <v>5</v>
      </c>
      <c r="O31" s="53">
        <v>21</v>
      </c>
      <c r="P31" s="52">
        <v>3</v>
      </c>
      <c r="Q31" s="391">
        <v>14.75</v>
      </c>
      <c r="R31" s="408">
        <v>1</v>
      </c>
      <c r="S31" s="201">
        <f t="shared" si="2"/>
        <v>26.9</v>
      </c>
      <c r="T31" s="56">
        <f xml:space="preserve"> R31+P31+N31</f>
        <v>9</v>
      </c>
      <c r="U31" s="249">
        <v>15</v>
      </c>
      <c r="V31" s="78">
        <v>2</v>
      </c>
      <c r="W31" s="201">
        <f t="shared" si="7"/>
        <v>15</v>
      </c>
      <c r="X31" s="56">
        <f t="shared" si="8"/>
        <v>2</v>
      </c>
      <c r="Y31" s="198">
        <f t="shared" si="5"/>
        <v>64.150000000000006</v>
      </c>
      <c r="Z31" s="556">
        <f t="shared" si="6"/>
        <v>10.691666666666668</v>
      </c>
      <c r="AA31" s="557">
        <v>30</v>
      </c>
      <c r="AB31" s="405" t="s">
        <v>164</v>
      </c>
    </row>
    <row r="32" spans="2:28" ht="21">
      <c r="B32" s="50">
        <v>21</v>
      </c>
      <c r="C32" s="469" t="s">
        <v>395</v>
      </c>
      <c r="D32" s="257" t="s">
        <v>396</v>
      </c>
      <c r="E32" s="561">
        <v>25.166666666666664</v>
      </c>
      <c r="F32" s="402">
        <v>0</v>
      </c>
      <c r="G32" s="393">
        <v>23</v>
      </c>
      <c r="H32" s="402">
        <v>0</v>
      </c>
      <c r="I32" s="53">
        <v>20</v>
      </c>
      <c r="J32" s="56">
        <v>4</v>
      </c>
      <c r="K32" s="209">
        <f t="shared" si="0"/>
        <v>25.562499999999996</v>
      </c>
      <c r="L32" s="54">
        <f t="shared" si="9"/>
        <v>4</v>
      </c>
      <c r="M32" s="495">
        <v>30</v>
      </c>
      <c r="N32" s="400">
        <v>5</v>
      </c>
      <c r="O32" s="53">
        <v>28</v>
      </c>
      <c r="P32" s="52">
        <v>3</v>
      </c>
      <c r="Q32" s="53">
        <v>10.25</v>
      </c>
      <c r="R32" s="56">
        <v>1</v>
      </c>
      <c r="S32" s="201">
        <f t="shared" si="2"/>
        <v>27.3</v>
      </c>
      <c r="T32" s="56">
        <f xml:space="preserve"> R32+P32+N32</f>
        <v>9</v>
      </c>
      <c r="U32" s="249">
        <v>16.5</v>
      </c>
      <c r="V32" s="78">
        <v>2</v>
      </c>
      <c r="W32" s="201">
        <f t="shared" si="7"/>
        <v>16.5</v>
      </c>
      <c r="X32" s="56">
        <f t="shared" si="8"/>
        <v>2</v>
      </c>
      <c r="Y32" s="198">
        <f t="shared" si="5"/>
        <v>69.362499999999997</v>
      </c>
      <c r="Z32" s="556">
        <f t="shared" si="6"/>
        <v>11.560416666666667</v>
      </c>
      <c r="AA32" s="557">
        <v>30</v>
      </c>
      <c r="AB32" s="405" t="s">
        <v>164</v>
      </c>
    </row>
    <row r="33" spans="2:28" ht="21">
      <c r="B33" s="50">
        <v>22</v>
      </c>
      <c r="C33" s="469" t="s">
        <v>397</v>
      </c>
      <c r="D33" s="257" t="s">
        <v>137</v>
      </c>
      <c r="E33" s="495">
        <v>31</v>
      </c>
      <c r="F33" s="400">
        <v>8</v>
      </c>
      <c r="G33" s="391">
        <v>33.666666666666664</v>
      </c>
      <c r="H33" s="400">
        <v>8</v>
      </c>
      <c r="I33" s="53">
        <v>21.5</v>
      </c>
      <c r="J33" s="56">
        <v>4</v>
      </c>
      <c r="K33" s="201">
        <f t="shared" si="0"/>
        <v>32.3125</v>
      </c>
      <c r="L33" s="56">
        <f t="shared" si="9"/>
        <v>20</v>
      </c>
      <c r="M33" s="495">
        <v>20</v>
      </c>
      <c r="N33" s="400">
        <v>5</v>
      </c>
      <c r="O33" s="53">
        <v>34</v>
      </c>
      <c r="P33" s="52">
        <v>3</v>
      </c>
      <c r="Q33" s="53">
        <v>10.375</v>
      </c>
      <c r="R33" s="56">
        <v>1</v>
      </c>
      <c r="S33" s="201">
        <f t="shared" si="2"/>
        <v>25.75</v>
      </c>
      <c r="T33" s="56">
        <v>9</v>
      </c>
      <c r="U33" s="249">
        <v>12.5</v>
      </c>
      <c r="V33" s="78">
        <v>2</v>
      </c>
      <c r="W33" s="201">
        <f t="shared" si="7"/>
        <v>12.5</v>
      </c>
      <c r="X33" s="56">
        <f t="shared" si="8"/>
        <v>2</v>
      </c>
      <c r="Y33" s="198">
        <f t="shared" si="5"/>
        <v>70.5625</v>
      </c>
      <c r="Z33" s="556">
        <f t="shared" si="6"/>
        <v>11.760416666666666</v>
      </c>
      <c r="AA33" s="557">
        <v>30</v>
      </c>
      <c r="AB33" s="405" t="s">
        <v>164</v>
      </c>
    </row>
    <row r="34" spans="2:28" ht="21">
      <c r="B34" s="50">
        <v>23</v>
      </c>
      <c r="C34" s="469" t="s">
        <v>400</v>
      </c>
      <c r="D34" s="257" t="s">
        <v>401</v>
      </c>
      <c r="E34" s="495">
        <v>32.333333333333336</v>
      </c>
      <c r="F34" s="400">
        <v>8</v>
      </c>
      <c r="G34" s="393">
        <v>22.833333333333336</v>
      </c>
      <c r="H34" s="402">
        <v>0</v>
      </c>
      <c r="I34" s="53">
        <v>20</v>
      </c>
      <c r="J34" s="56">
        <v>4</v>
      </c>
      <c r="K34" s="209">
        <f t="shared" si="0"/>
        <v>28.1875</v>
      </c>
      <c r="L34" s="54">
        <f t="shared" si="9"/>
        <v>12</v>
      </c>
      <c r="M34" s="495">
        <v>26</v>
      </c>
      <c r="N34" s="400">
        <v>5</v>
      </c>
      <c r="O34" s="53">
        <v>24</v>
      </c>
      <c r="P34" s="52">
        <v>3</v>
      </c>
      <c r="Q34" s="53">
        <v>12.25</v>
      </c>
      <c r="R34" s="56">
        <v>1</v>
      </c>
      <c r="S34" s="201">
        <f t="shared" si="2"/>
        <v>24.9</v>
      </c>
      <c r="T34" s="56">
        <f xml:space="preserve"> R34+P34+N34</f>
        <v>9</v>
      </c>
      <c r="U34" s="249">
        <v>12.5</v>
      </c>
      <c r="V34" s="78">
        <v>2</v>
      </c>
      <c r="W34" s="201">
        <f t="shared" si="7"/>
        <v>12.5</v>
      </c>
      <c r="X34" s="56">
        <f t="shared" si="8"/>
        <v>2</v>
      </c>
      <c r="Y34" s="198">
        <f t="shared" si="5"/>
        <v>65.587500000000006</v>
      </c>
      <c r="Z34" s="556">
        <f t="shared" si="6"/>
        <v>10.93125</v>
      </c>
      <c r="AA34" s="557">
        <v>30</v>
      </c>
      <c r="AB34" s="405" t="s">
        <v>164</v>
      </c>
    </row>
    <row r="35" spans="2:28" ht="21">
      <c r="B35" s="50">
        <v>24</v>
      </c>
      <c r="C35" s="469" t="s">
        <v>402</v>
      </c>
      <c r="D35" s="257" t="s">
        <v>151</v>
      </c>
      <c r="E35" s="561">
        <v>26.083333333333336</v>
      </c>
      <c r="F35" s="402">
        <v>0</v>
      </c>
      <c r="G35" s="393">
        <v>28.333333333333336</v>
      </c>
      <c r="H35" s="402">
        <v>0</v>
      </c>
      <c r="I35" s="239">
        <v>19</v>
      </c>
      <c r="J35" s="241">
        <v>0</v>
      </c>
      <c r="K35" s="209">
        <f t="shared" si="0"/>
        <v>27.53125</v>
      </c>
      <c r="L35" s="54">
        <f t="shared" si="9"/>
        <v>0</v>
      </c>
      <c r="M35" s="495">
        <v>33</v>
      </c>
      <c r="N35" s="400">
        <v>5</v>
      </c>
      <c r="O35" s="53">
        <v>23</v>
      </c>
      <c r="P35" s="52">
        <v>3</v>
      </c>
      <c r="Q35" s="391">
        <v>15</v>
      </c>
      <c r="R35" s="408">
        <v>1</v>
      </c>
      <c r="S35" s="201">
        <f t="shared" si="2"/>
        <v>28.4</v>
      </c>
      <c r="T35" s="56">
        <v>9</v>
      </c>
      <c r="U35" s="249">
        <v>13.5</v>
      </c>
      <c r="V35" s="78">
        <v>2</v>
      </c>
      <c r="W35" s="201">
        <f t="shared" si="7"/>
        <v>13.5</v>
      </c>
      <c r="X35" s="56">
        <f t="shared" si="8"/>
        <v>2</v>
      </c>
      <c r="Y35" s="198">
        <f t="shared" si="5"/>
        <v>69.431250000000006</v>
      </c>
      <c r="Z35" s="556">
        <f t="shared" si="6"/>
        <v>11.571875</v>
      </c>
      <c r="AA35" s="557">
        <v>30</v>
      </c>
      <c r="AB35" s="405" t="s">
        <v>164</v>
      </c>
    </row>
    <row r="36" spans="2:28" ht="21">
      <c r="B36" s="50">
        <v>25</v>
      </c>
      <c r="C36" s="469" t="s">
        <v>493</v>
      </c>
      <c r="D36" s="257" t="s">
        <v>494</v>
      </c>
      <c r="E36" s="495">
        <v>34.583333333333336</v>
      </c>
      <c r="F36" s="400">
        <v>8</v>
      </c>
      <c r="G36" s="393">
        <v>29</v>
      </c>
      <c r="H36" s="402">
        <v>0</v>
      </c>
      <c r="I36" s="53">
        <v>20</v>
      </c>
      <c r="J36" s="56">
        <v>4</v>
      </c>
      <c r="K36" s="201">
        <f t="shared" si="0"/>
        <v>31.343750000000004</v>
      </c>
      <c r="L36" s="56">
        <v>20</v>
      </c>
      <c r="M36" s="495">
        <v>22</v>
      </c>
      <c r="N36" s="400">
        <v>5</v>
      </c>
      <c r="O36" s="53">
        <v>24</v>
      </c>
      <c r="P36" s="52">
        <v>3</v>
      </c>
      <c r="Q36" s="391">
        <v>15</v>
      </c>
      <c r="R36" s="408">
        <v>1</v>
      </c>
      <c r="S36" s="201">
        <f t="shared" si="2"/>
        <v>24.4</v>
      </c>
      <c r="T36" s="56">
        <f xml:space="preserve"> R36+P36+N36</f>
        <v>9</v>
      </c>
      <c r="U36" s="249">
        <v>13.25</v>
      </c>
      <c r="V36" s="78">
        <v>2</v>
      </c>
      <c r="W36" s="201">
        <f t="shared" si="7"/>
        <v>13.25</v>
      </c>
      <c r="X36" s="56">
        <f t="shared" si="8"/>
        <v>2</v>
      </c>
      <c r="Y36" s="198">
        <f t="shared" si="5"/>
        <v>68.993750000000006</v>
      </c>
      <c r="Z36" s="556">
        <f t="shared" si="6"/>
        <v>11.498958333333334</v>
      </c>
      <c r="AA36" s="557">
        <v>30</v>
      </c>
      <c r="AB36" s="405" t="s">
        <v>164</v>
      </c>
    </row>
    <row r="37" spans="2:28" ht="21.75" thickBot="1">
      <c r="B37" s="106">
        <v>26</v>
      </c>
      <c r="C37" s="470" t="s">
        <v>405</v>
      </c>
      <c r="D37" s="258" t="s">
        <v>232</v>
      </c>
      <c r="E37" s="563">
        <v>27.083333333333336</v>
      </c>
      <c r="F37" s="555">
        <v>0</v>
      </c>
      <c r="G37" s="406">
        <v>21.666666666666664</v>
      </c>
      <c r="H37" s="555">
        <v>0</v>
      </c>
      <c r="I37" s="240">
        <v>19.5</v>
      </c>
      <c r="J37" s="242">
        <v>0</v>
      </c>
      <c r="K37" s="449">
        <f t="shared" si="0"/>
        <v>25.59375</v>
      </c>
      <c r="L37" s="446">
        <f>F37+H37+J37</f>
        <v>0</v>
      </c>
      <c r="M37" s="598">
        <v>20</v>
      </c>
      <c r="N37" s="532">
        <v>5</v>
      </c>
      <c r="O37" s="107">
        <v>34</v>
      </c>
      <c r="P37" s="60">
        <v>3</v>
      </c>
      <c r="Q37" s="107">
        <v>11.75</v>
      </c>
      <c r="R37" s="108">
        <v>1</v>
      </c>
      <c r="S37" s="202">
        <f t="shared" si="2"/>
        <v>26.3</v>
      </c>
      <c r="T37" s="108">
        <v>9</v>
      </c>
      <c r="U37" s="253">
        <v>12.75</v>
      </c>
      <c r="V37" s="96">
        <v>2</v>
      </c>
      <c r="W37" s="202">
        <f t="shared" si="7"/>
        <v>12.75</v>
      </c>
      <c r="X37" s="108">
        <f t="shared" si="8"/>
        <v>2</v>
      </c>
      <c r="Y37" s="199">
        <f t="shared" si="5"/>
        <v>64.643749999999997</v>
      </c>
      <c r="Z37" s="564">
        <f t="shared" si="6"/>
        <v>10.773958333333333</v>
      </c>
      <c r="AA37" s="565">
        <v>30</v>
      </c>
      <c r="AB37" s="414" t="s">
        <v>164</v>
      </c>
    </row>
    <row r="38" spans="2:28" ht="21">
      <c r="B38" s="160"/>
      <c r="C38" s="184"/>
      <c r="D38" s="185"/>
      <c r="E38" s="166"/>
      <c r="F38" s="167"/>
      <c r="G38" s="81"/>
      <c r="H38" s="82"/>
      <c r="I38" s="81"/>
      <c r="J38" s="82"/>
      <c r="K38" s="83"/>
      <c r="L38" s="82"/>
      <c r="M38" s="166"/>
      <c r="N38" s="167"/>
      <c r="O38" s="81"/>
      <c r="P38" s="82"/>
      <c r="Q38" s="166"/>
      <c r="R38" s="167"/>
      <c r="S38" s="83"/>
      <c r="T38" s="82"/>
      <c r="U38" s="81"/>
      <c r="V38" s="82"/>
      <c r="W38" s="83"/>
      <c r="X38" s="82"/>
      <c r="Y38" s="81"/>
      <c r="Z38" s="84"/>
      <c r="AA38" s="186"/>
      <c r="AB38" s="85"/>
    </row>
    <row r="39" spans="2:28" ht="20.25">
      <c r="C39" s="187" t="s">
        <v>488</v>
      </c>
      <c r="D39" s="171"/>
      <c r="E39" s="171"/>
      <c r="F39" s="171"/>
      <c r="G39" s="171"/>
      <c r="H39" s="171"/>
      <c r="I39" s="171"/>
      <c r="J39" s="171"/>
      <c r="K39" s="491" t="s">
        <v>511</v>
      </c>
      <c r="L39" s="171"/>
      <c r="M39" s="171"/>
      <c r="N39" s="171"/>
      <c r="O39" s="171"/>
      <c r="P39" s="171"/>
      <c r="Q39" s="15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2:28" ht="20.25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53"/>
      <c r="P40" s="153"/>
      <c r="Q40" s="15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2:28" ht="20.25">
      <c r="C41" s="187" t="s">
        <v>114</v>
      </c>
      <c r="D41" s="103"/>
      <c r="E41" s="190" t="s">
        <v>412</v>
      </c>
      <c r="F41" s="154"/>
      <c r="G41" s="103"/>
      <c r="H41" s="171"/>
      <c r="I41" s="171"/>
      <c r="J41" s="171"/>
      <c r="K41" s="189" t="s">
        <v>111</v>
      </c>
      <c r="L41" s="171"/>
      <c r="M41" s="171"/>
      <c r="N41" s="171"/>
      <c r="O41" s="153"/>
      <c r="P41" s="153"/>
      <c r="Q41" s="153"/>
      <c r="R41" s="190" t="s">
        <v>109</v>
      </c>
      <c r="S41" s="191"/>
      <c r="T41" s="191"/>
      <c r="U41" s="191"/>
      <c r="V41" s="191"/>
      <c r="W41" s="191"/>
      <c r="X41" s="103"/>
      <c r="Y41" s="103"/>
      <c r="Z41" s="103"/>
    </row>
    <row r="42" spans="2:28" ht="20.25">
      <c r="C42" s="103"/>
      <c r="D42" s="103"/>
      <c r="E42" s="190" t="s">
        <v>411</v>
      </c>
      <c r="F42" s="103"/>
      <c r="G42" s="103"/>
      <c r="H42" s="103"/>
      <c r="I42" s="103"/>
      <c r="J42" s="103"/>
      <c r="K42" s="103"/>
      <c r="L42" s="154" t="s">
        <v>85</v>
      </c>
      <c r="M42" s="103"/>
      <c r="N42" s="103"/>
      <c r="O42" s="103"/>
      <c r="P42" s="103"/>
      <c r="Q42" s="103"/>
      <c r="R42" s="191"/>
      <c r="S42" s="190" t="s">
        <v>108</v>
      </c>
      <c r="T42" s="191"/>
      <c r="U42" s="191"/>
      <c r="V42" s="191"/>
      <c r="W42" s="191"/>
      <c r="X42" s="103"/>
      <c r="Y42" s="103"/>
      <c r="Z42" s="103"/>
    </row>
    <row r="43" spans="2:28" ht="20.25">
      <c r="C43" s="103"/>
      <c r="D43" s="103"/>
      <c r="E43" s="190" t="s">
        <v>410</v>
      </c>
      <c r="F43" s="103"/>
      <c r="G43" s="103"/>
      <c r="H43" s="103"/>
      <c r="I43" s="103"/>
      <c r="J43" s="103"/>
      <c r="K43" s="154"/>
      <c r="M43" s="154"/>
      <c r="N43" s="103"/>
      <c r="O43" s="103"/>
      <c r="P43" s="103"/>
      <c r="Q43" s="103"/>
      <c r="R43" s="103"/>
      <c r="S43" s="154" t="s">
        <v>110</v>
      </c>
      <c r="T43" s="103"/>
      <c r="U43" s="103"/>
      <c r="V43" s="103"/>
      <c r="W43" s="103"/>
      <c r="X43" s="103"/>
      <c r="Y43" s="103"/>
      <c r="Z43" s="103"/>
    </row>
    <row r="44" spans="2:28" ht="20.25">
      <c r="C44" s="103"/>
      <c r="D44" s="103"/>
      <c r="E44" s="189" t="s">
        <v>406</v>
      </c>
      <c r="F44" s="154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T44" s="103"/>
      <c r="U44" s="103"/>
      <c r="V44" s="103"/>
      <c r="W44" s="103"/>
      <c r="X44" s="103"/>
      <c r="Y44" s="103"/>
      <c r="Z44" s="103"/>
    </row>
    <row r="45" spans="2:28" ht="20.25">
      <c r="C45" s="103"/>
      <c r="D45" s="103"/>
      <c r="E45" s="189" t="s">
        <v>257</v>
      </c>
      <c r="F45" s="154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54"/>
      <c r="T45" s="103"/>
      <c r="U45" s="103"/>
      <c r="V45" s="103"/>
      <c r="W45" s="103"/>
      <c r="X45" s="103"/>
      <c r="Y45" s="103"/>
      <c r="Z45" s="103"/>
    </row>
    <row r="46" spans="2:28" ht="20.25">
      <c r="C46" s="103"/>
      <c r="D46" s="103"/>
      <c r="E46" s="190" t="s">
        <v>407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2:28" ht="20.25">
      <c r="C47" s="103"/>
      <c r="D47" s="103"/>
      <c r="E47" s="190" t="s">
        <v>497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2:28" ht="20.25">
      <c r="C48" s="103"/>
      <c r="D48" s="103"/>
      <c r="E48" s="189" t="s">
        <v>408</v>
      </c>
      <c r="F48" s="171"/>
      <c r="G48" s="171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3:26" ht="20.25">
      <c r="C49" s="103"/>
      <c r="D49" s="103"/>
      <c r="E49" s="190" t="s">
        <v>409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B1:D1"/>
    <mergeCell ref="E10:L10"/>
    <mergeCell ref="M10:S10"/>
    <mergeCell ref="U10:X10"/>
    <mergeCell ref="Y10:AA1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43" orientation="landscape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P116"/>
  <sheetViews>
    <sheetView tabSelected="1" view="pageBreakPreview" topLeftCell="A21" zoomScale="50" zoomScaleNormal="50" zoomScaleSheetLayoutView="50" workbookViewId="0">
      <selection activeCell="E36" sqref="E36:AK36"/>
    </sheetView>
  </sheetViews>
  <sheetFormatPr baseColWidth="10" defaultRowHeight="12.75"/>
  <cols>
    <col min="1" max="1" width="4" style="602" customWidth="1"/>
    <col min="2" max="2" width="8.28515625" style="602" customWidth="1"/>
    <col min="3" max="3" width="38.7109375" style="602" customWidth="1"/>
    <col min="4" max="4" width="34" style="602" customWidth="1"/>
    <col min="5" max="5" width="17.28515625" style="602" customWidth="1"/>
    <col min="6" max="6" width="10.7109375" style="602" customWidth="1"/>
    <col min="7" max="7" width="13.5703125" style="602" customWidth="1"/>
    <col min="8" max="8" width="10.7109375" style="602" customWidth="1"/>
    <col min="9" max="9" width="14.85546875" style="602" customWidth="1"/>
    <col min="10" max="10" width="10.7109375" style="602" customWidth="1"/>
    <col min="11" max="11" width="15.7109375" style="602" customWidth="1"/>
    <col min="12" max="12" width="10.7109375" style="602" customWidth="1"/>
    <col min="13" max="13" width="13.5703125" style="602" customWidth="1"/>
    <col min="14" max="14" width="10.7109375" style="602" customWidth="1"/>
    <col min="15" max="15" width="15.7109375" style="602" customWidth="1"/>
    <col min="16" max="16" width="10.7109375" style="602" customWidth="1"/>
    <col min="17" max="17" width="18.28515625" style="602" customWidth="1"/>
    <col min="18" max="18" width="10.7109375" style="602" customWidth="1"/>
    <col min="19" max="19" width="12.28515625" style="602" customWidth="1"/>
    <col min="20" max="20" width="10.7109375" style="602" customWidth="1"/>
    <col min="21" max="21" width="16.7109375" style="602" customWidth="1"/>
    <col min="22" max="22" width="10.7109375" style="602" customWidth="1"/>
    <col min="23" max="23" width="19.85546875" style="602" customWidth="1"/>
    <col min="24" max="24" width="10.7109375" style="602" customWidth="1"/>
    <col min="25" max="25" width="15.7109375" style="602" customWidth="1"/>
    <col min="26" max="26" width="10.7109375" style="602" customWidth="1"/>
    <col min="27" max="27" width="15.7109375" style="602" customWidth="1"/>
    <col min="28" max="28" width="10.7109375" style="602" customWidth="1"/>
    <col min="29" max="29" width="13.85546875" style="602" customWidth="1"/>
    <col min="30" max="30" width="10.7109375" style="602" customWidth="1"/>
    <col min="31" max="31" width="15.7109375" style="602" customWidth="1"/>
    <col min="32" max="32" width="10.7109375" style="602" customWidth="1"/>
    <col min="33" max="33" width="11.140625" style="602" customWidth="1"/>
    <col min="34" max="34" width="11.85546875" style="602" customWidth="1"/>
    <col min="35" max="35" width="7.42578125" style="602" customWidth="1"/>
    <col min="36" max="36" width="13.140625" style="601" customWidth="1"/>
    <col min="37" max="37" width="2.85546875" style="602" customWidth="1"/>
    <col min="38" max="16384" width="11.42578125" style="602"/>
  </cols>
  <sheetData>
    <row r="1" spans="2:42">
      <c r="AJ1" s="602"/>
      <c r="AP1" s="607"/>
    </row>
    <row r="2" spans="2:42" ht="24.95" customHeight="1">
      <c r="B2" s="603"/>
      <c r="C2" s="603"/>
      <c r="D2" s="611" t="s">
        <v>541</v>
      </c>
      <c r="E2" s="603"/>
      <c r="F2" s="603"/>
      <c r="G2" s="605"/>
      <c r="H2" s="604"/>
      <c r="K2" s="603"/>
      <c r="L2" s="603"/>
      <c r="M2" s="605"/>
      <c r="N2" s="604"/>
      <c r="Q2" s="605"/>
      <c r="U2" s="605"/>
      <c r="Y2" s="605"/>
      <c r="AC2" s="605"/>
      <c r="AJ2" s="602"/>
      <c r="AP2" s="607"/>
    </row>
    <row r="3" spans="2:42" ht="24.95" customHeight="1">
      <c r="B3" s="608"/>
      <c r="C3" s="609"/>
      <c r="D3" s="611" t="s">
        <v>539</v>
      </c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AJ3" s="602"/>
      <c r="AP3" s="607"/>
    </row>
    <row r="4" spans="2:42" ht="24.95" customHeight="1">
      <c r="B4" s="608"/>
      <c r="C4" s="609"/>
      <c r="D4" s="611" t="s">
        <v>540</v>
      </c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AJ4" s="602"/>
      <c r="AP4" s="607"/>
    </row>
    <row r="5" spans="2:42" ht="18.75"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AJ5" s="602"/>
      <c r="AP5" s="607"/>
    </row>
    <row r="6" spans="2:42" ht="24.95" customHeight="1">
      <c r="B6" s="606"/>
      <c r="C6" s="606"/>
      <c r="E6" s="606"/>
      <c r="F6" s="610"/>
      <c r="G6" s="610"/>
      <c r="H6" s="610"/>
      <c r="I6" s="612" t="s">
        <v>515</v>
      </c>
      <c r="J6" s="604"/>
      <c r="K6" s="606"/>
      <c r="L6" s="610"/>
      <c r="M6" s="610"/>
      <c r="N6" s="610"/>
      <c r="O6" s="610"/>
      <c r="P6" s="604"/>
      <c r="AJ6" s="602"/>
      <c r="AP6" s="607"/>
    </row>
    <row r="7" spans="2:42" ht="24.95" customHeight="1">
      <c r="B7" s="606"/>
      <c r="C7" s="606"/>
      <c r="E7" s="606"/>
      <c r="F7" s="610"/>
      <c r="G7" s="610"/>
      <c r="H7" s="610"/>
      <c r="I7" s="612" t="s">
        <v>542</v>
      </c>
      <c r="J7" s="604"/>
      <c r="K7" s="606"/>
      <c r="L7" s="610"/>
      <c r="M7" s="610"/>
      <c r="N7" s="610"/>
      <c r="O7" s="610"/>
      <c r="P7" s="604"/>
      <c r="AJ7" s="602"/>
      <c r="AP7" s="607"/>
    </row>
    <row r="8" spans="2:42" ht="12.75" customHeight="1" thickBot="1">
      <c r="B8" s="604"/>
      <c r="C8" s="604"/>
      <c r="E8" s="606"/>
      <c r="F8" s="610"/>
      <c r="G8" s="610"/>
      <c r="H8" s="610"/>
      <c r="I8" s="610"/>
      <c r="J8" s="604"/>
      <c r="K8" s="606"/>
      <c r="L8" s="610"/>
      <c r="M8" s="610"/>
      <c r="N8" s="610"/>
      <c r="O8" s="610"/>
      <c r="P8" s="604"/>
      <c r="AJ8" s="602"/>
      <c r="AP8" s="607"/>
    </row>
    <row r="9" spans="2:42" ht="39.950000000000003" customHeight="1" thickBot="1">
      <c r="B9" s="613"/>
      <c r="C9" s="613"/>
      <c r="D9" s="613"/>
      <c r="E9" s="689" t="s">
        <v>516</v>
      </c>
      <c r="F9" s="690"/>
      <c r="G9" s="690"/>
      <c r="H9" s="690"/>
      <c r="I9" s="690"/>
      <c r="J9" s="691"/>
      <c r="K9" s="690" t="s">
        <v>521</v>
      </c>
      <c r="L9" s="690"/>
      <c r="M9" s="690"/>
      <c r="N9" s="690"/>
      <c r="O9" s="690"/>
      <c r="P9" s="690"/>
      <c r="Q9" s="689" t="s">
        <v>527</v>
      </c>
      <c r="R9" s="690"/>
      <c r="S9" s="690"/>
      <c r="T9" s="691"/>
      <c r="U9" s="690" t="s">
        <v>525</v>
      </c>
      <c r="V9" s="690"/>
      <c r="W9" s="690"/>
      <c r="X9" s="690"/>
      <c r="Y9" s="689" t="s">
        <v>526</v>
      </c>
      <c r="Z9" s="690"/>
      <c r="AA9" s="690"/>
      <c r="AB9" s="691"/>
      <c r="AC9" s="690" t="s">
        <v>537</v>
      </c>
      <c r="AD9" s="690"/>
      <c r="AE9" s="690"/>
      <c r="AF9" s="690"/>
      <c r="AG9" s="689" t="s">
        <v>36</v>
      </c>
      <c r="AH9" s="690"/>
      <c r="AI9" s="691"/>
    </row>
    <row r="10" spans="2:42" ht="337.5" customHeight="1">
      <c r="B10" s="614" t="s">
        <v>4</v>
      </c>
      <c r="C10" s="614" t="s">
        <v>162</v>
      </c>
      <c r="D10" s="623" t="s">
        <v>163</v>
      </c>
      <c r="E10" s="615" t="s">
        <v>517</v>
      </c>
      <c r="F10" s="616" t="s">
        <v>27</v>
      </c>
      <c r="G10" s="617" t="s">
        <v>518</v>
      </c>
      <c r="H10" s="620" t="s">
        <v>27</v>
      </c>
      <c r="I10" s="617" t="s">
        <v>519</v>
      </c>
      <c r="J10" s="618" t="s">
        <v>520</v>
      </c>
      <c r="K10" s="624" t="s">
        <v>522</v>
      </c>
      <c r="L10" s="616" t="s">
        <v>27</v>
      </c>
      <c r="M10" s="617" t="s">
        <v>524</v>
      </c>
      <c r="N10" s="620" t="s">
        <v>7</v>
      </c>
      <c r="O10" s="617" t="s">
        <v>523</v>
      </c>
      <c r="P10" s="620" t="s">
        <v>538</v>
      </c>
      <c r="Q10" s="617" t="s">
        <v>528</v>
      </c>
      <c r="R10" s="620" t="s">
        <v>30</v>
      </c>
      <c r="S10" s="617" t="s">
        <v>529</v>
      </c>
      <c r="T10" s="618" t="s">
        <v>530</v>
      </c>
      <c r="U10" s="619" t="s">
        <v>531</v>
      </c>
      <c r="V10" s="620" t="s">
        <v>100</v>
      </c>
      <c r="W10" s="617" t="s">
        <v>532</v>
      </c>
      <c r="X10" s="620" t="s">
        <v>534</v>
      </c>
      <c r="Y10" s="617" t="s">
        <v>533</v>
      </c>
      <c r="Z10" s="620" t="s">
        <v>100</v>
      </c>
      <c r="AA10" s="617" t="s">
        <v>32</v>
      </c>
      <c r="AB10" s="618" t="s">
        <v>92</v>
      </c>
      <c r="AC10" s="619" t="s">
        <v>535</v>
      </c>
      <c r="AD10" s="620" t="s">
        <v>105</v>
      </c>
      <c r="AE10" s="617" t="s">
        <v>33</v>
      </c>
      <c r="AF10" s="620" t="s">
        <v>536</v>
      </c>
      <c r="AG10" s="625" t="s">
        <v>5</v>
      </c>
      <c r="AH10" s="621" t="s">
        <v>89</v>
      </c>
      <c r="AI10" s="622" t="s">
        <v>6</v>
      </c>
    </row>
    <row r="11" spans="2:42" ht="15.75">
      <c r="B11" s="626">
        <v>1</v>
      </c>
      <c r="C11" s="627" t="s">
        <v>543</v>
      </c>
      <c r="D11" s="627" t="s">
        <v>544</v>
      </c>
      <c r="E11" s="636">
        <v>26.849999999999998</v>
      </c>
      <c r="F11" s="637">
        <v>0</v>
      </c>
      <c r="G11" s="636">
        <v>13.650000000000002</v>
      </c>
      <c r="H11" s="638">
        <v>0</v>
      </c>
      <c r="I11" s="645">
        <f xml:space="preserve"> ((E11+G11)/6)*3</f>
        <v>20.25</v>
      </c>
      <c r="J11" s="646">
        <f>F11+H11</f>
        <v>0</v>
      </c>
      <c r="K11" s="636">
        <v>10.200000000000001</v>
      </c>
      <c r="L11" s="638">
        <v>0</v>
      </c>
      <c r="M11" s="636">
        <v>9.1</v>
      </c>
      <c r="N11" s="638">
        <v>0</v>
      </c>
      <c r="O11" s="645">
        <f xml:space="preserve"> ((K11+M11)/5)*3</f>
        <v>11.580000000000002</v>
      </c>
      <c r="P11" s="646">
        <f>L11+N11</f>
        <v>0</v>
      </c>
      <c r="Q11" s="636">
        <v>26.849999999999998</v>
      </c>
      <c r="R11" s="638">
        <v>0</v>
      </c>
      <c r="S11" s="645">
        <f>Q11</f>
        <v>26.849999999999998</v>
      </c>
      <c r="T11" s="646">
        <f>R11</f>
        <v>0</v>
      </c>
      <c r="U11" s="636">
        <v>14.8</v>
      </c>
      <c r="V11" s="638">
        <v>0</v>
      </c>
      <c r="W11" s="645">
        <f>U11</f>
        <v>14.8</v>
      </c>
      <c r="X11" s="646">
        <f>V11</f>
        <v>0</v>
      </c>
      <c r="Y11" s="636">
        <v>17.399999999999999</v>
      </c>
      <c r="Z11" s="638">
        <v>0</v>
      </c>
      <c r="AA11" s="645">
        <f>Y11</f>
        <v>17.399999999999999</v>
      </c>
      <c r="AB11" s="646">
        <f>Z11</f>
        <v>0</v>
      </c>
      <c r="AC11" s="636">
        <v>2.7</v>
      </c>
      <c r="AD11" s="638">
        <v>0</v>
      </c>
      <c r="AE11" s="645">
        <f>AC11</f>
        <v>2.7</v>
      </c>
      <c r="AF11" s="646">
        <f>AD11</f>
        <v>0</v>
      </c>
      <c r="AG11" s="654">
        <f xml:space="preserve"> AE11+AA11+W11+S11+O11+I11</f>
        <v>93.58</v>
      </c>
      <c r="AH11" s="654">
        <f>AG11/14</f>
        <v>6.6842857142857142</v>
      </c>
      <c r="AI11" s="646">
        <f>AF11+AB11+X11+T11+P11+J11</f>
        <v>0</v>
      </c>
      <c r="AJ11" s="655" t="s">
        <v>165</v>
      </c>
      <c r="AK11" s="631"/>
    </row>
    <row r="12" spans="2:42" ht="15.75">
      <c r="B12" s="626">
        <v>2</v>
      </c>
      <c r="C12" s="632" t="s">
        <v>545</v>
      </c>
      <c r="D12" s="632" t="s">
        <v>546</v>
      </c>
      <c r="E12" s="643">
        <v>28.650000000000002</v>
      </c>
      <c r="F12" s="637">
        <v>0</v>
      </c>
      <c r="G12" s="637">
        <v>12.600000000000001</v>
      </c>
      <c r="H12" s="638">
        <v>0</v>
      </c>
      <c r="I12" s="645">
        <f t="shared" ref="I12:I75" si="0" xml:space="preserve"> ((E12+G12)/6)*3</f>
        <v>20.625</v>
      </c>
      <c r="J12" s="646">
        <f t="shared" ref="J12:J35" si="1">F12+H12</f>
        <v>0</v>
      </c>
      <c r="K12" s="637">
        <v>14.100000000000001</v>
      </c>
      <c r="L12" s="638">
        <v>0</v>
      </c>
      <c r="M12" s="639">
        <v>21.1</v>
      </c>
      <c r="N12" s="639">
        <v>3</v>
      </c>
      <c r="O12" s="645">
        <f t="shared" ref="O12:O75" si="2" xml:space="preserve"> ((K12+M12)/5)*3</f>
        <v>21.120000000000005</v>
      </c>
      <c r="P12" s="646">
        <f t="shared" ref="P12:P75" si="3">L12+N12</f>
        <v>3</v>
      </c>
      <c r="Q12" s="651">
        <v>22.446000000000002</v>
      </c>
      <c r="R12" s="637">
        <v>0</v>
      </c>
      <c r="S12" s="645">
        <f t="shared" ref="S12:S75" si="4">Q12</f>
        <v>22.446000000000002</v>
      </c>
      <c r="T12" s="637">
        <v>0</v>
      </c>
      <c r="U12" s="639">
        <v>29.1</v>
      </c>
      <c r="V12" s="639">
        <v>2</v>
      </c>
      <c r="W12" s="628">
        <f t="shared" ref="W12:W75" si="5">U12</f>
        <v>29.1</v>
      </c>
      <c r="X12" s="639">
        <v>2</v>
      </c>
      <c r="Y12" s="651">
        <v>16.399999999999999</v>
      </c>
      <c r="Z12" s="638">
        <v>0</v>
      </c>
      <c r="AA12" s="645">
        <f t="shared" ref="AA12:AA75" si="6">Y12</f>
        <v>16.399999999999999</v>
      </c>
      <c r="AB12" s="646">
        <f t="shared" ref="AB12:AB75" si="7">Z12</f>
        <v>0</v>
      </c>
      <c r="AC12" s="633">
        <v>13.65</v>
      </c>
      <c r="AD12" s="633">
        <v>1</v>
      </c>
      <c r="AE12" s="628">
        <f t="shared" ref="AE12:AE75" si="8">AC12</f>
        <v>13.65</v>
      </c>
      <c r="AF12" s="629">
        <f t="shared" ref="AF12:AF75" si="9">AD12</f>
        <v>1</v>
      </c>
      <c r="AG12" s="654">
        <f t="shared" ref="AG12:AG75" si="10" xml:space="preserve"> AE12+AA12+W12+S12+O12+I12</f>
        <v>123.34100000000001</v>
      </c>
      <c r="AH12" s="654">
        <f t="shared" ref="AH12:AH75" si="11">AG12/14</f>
        <v>8.8100714285714297</v>
      </c>
      <c r="AI12" s="646">
        <f t="shared" ref="AI12:AI75" si="12">AF12+AB12+X12+T12+P12+J12</f>
        <v>6</v>
      </c>
      <c r="AJ12" s="655" t="s">
        <v>165</v>
      </c>
      <c r="AK12" s="631"/>
    </row>
    <row r="13" spans="2:42" ht="15.75">
      <c r="B13" s="626">
        <v>3</v>
      </c>
      <c r="C13" s="632" t="s">
        <v>547</v>
      </c>
      <c r="D13" s="632" t="s">
        <v>12</v>
      </c>
      <c r="E13" s="643">
        <v>25.200000000000003</v>
      </c>
      <c r="F13" s="637">
        <v>0</v>
      </c>
      <c r="G13" s="637">
        <v>15.450000000000001</v>
      </c>
      <c r="H13" s="638">
        <v>0</v>
      </c>
      <c r="I13" s="645">
        <f t="shared" si="0"/>
        <v>20.325000000000003</v>
      </c>
      <c r="J13" s="646">
        <f t="shared" si="1"/>
        <v>0</v>
      </c>
      <c r="K13" s="637">
        <v>12.299999999999999</v>
      </c>
      <c r="L13" s="638">
        <v>0</v>
      </c>
      <c r="M13" s="637">
        <v>7.8000000000000007</v>
      </c>
      <c r="N13" s="637">
        <v>0</v>
      </c>
      <c r="O13" s="645">
        <f t="shared" si="2"/>
        <v>12.060000000000002</v>
      </c>
      <c r="P13" s="646">
        <f t="shared" si="3"/>
        <v>0</v>
      </c>
      <c r="Q13" s="637">
        <v>21.299999999999997</v>
      </c>
      <c r="R13" s="637">
        <v>0</v>
      </c>
      <c r="S13" s="645">
        <f t="shared" si="4"/>
        <v>21.299999999999997</v>
      </c>
      <c r="T13" s="637">
        <v>0</v>
      </c>
      <c r="U13" s="637">
        <v>15.1</v>
      </c>
      <c r="V13" s="637">
        <v>0</v>
      </c>
      <c r="W13" s="645">
        <f t="shared" si="5"/>
        <v>15.1</v>
      </c>
      <c r="X13" s="637">
        <v>0</v>
      </c>
      <c r="Y13" s="651">
        <v>8.604000000000001</v>
      </c>
      <c r="Z13" s="638">
        <v>0</v>
      </c>
      <c r="AA13" s="645">
        <f t="shared" si="6"/>
        <v>8.604000000000001</v>
      </c>
      <c r="AB13" s="646">
        <f t="shared" si="7"/>
        <v>0</v>
      </c>
      <c r="AC13" s="637">
        <v>7.6</v>
      </c>
      <c r="AD13" s="637">
        <v>0</v>
      </c>
      <c r="AE13" s="645">
        <f t="shared" si="8"/>
        <v>7.6</v>
      </c>
      <c r="AF13" s="646">
        <f t="shared" si="9"/>
        <v>0</v>
      </c>
      <c r="AG13" s="654">
        <f t="shared" si="10"/>
        <v>84.989000000000004</v>
      </c>
      <c r="AH13" s="654">
        <f t="shared" si="11"/>
        <v>6.0706428571428575</v>
      </c>
      <c r="AI13" s="646">
        <f t="shared" si="12"/>
        <v>0</v>
      </c>
      <c r="AJ13" s="655" t="s">
        <v>165</v>
      </c>
      <c r="AK13" s="631"/>
    </row>
    <row r="14" spans="2:42" ht="15.75">
      <c r="B14" s="626">
        <v>4</v>
      </c>
      <c r="C14" s="632" t="s">
        <v>548</v>
      </c>
      <c r="D14" s="632" t="s">
        <v>549</v>
      </c>
      <c r="E14" s="643">
        <v>16.200000000000003</v>
      </c>
      <c r="F14" s="637">
        <v>0</v>
      </c>
      <c r="G14" s="637">
        <v>11.100000000000001</v>
      </c>
      <c r="H14" s="638">
        <v>0</v>
      </c>
      <c r="I14" s="645">
        <f t="shared" si="0"/>
        <v>13.650000000000002</v>
      </c>
      <c r="J14" s="646">
        <f t="shared" si="1"/>
        <v>0</v>
      </c>
      <c r="K14" s="637">
        <v>17.700000000000003</v>
      </c>
      <c r="L14" s="638">
        <v>0</v>
      </c>
      <c r="M14" s="637">
        <v>6.6999999999999993</v>
      </c>
      <c r="N14" s="637">
        <v>0</v>
      </c>
      <c r="O14" s="645">
        <f t="shared" si="2"/>
        <v>14.640000000000002</v>
      </c>
      <c r="P14" s="646">
        <f t="shared" si="3"/>
        <v>0</v>
      </c>
      <c r="Q14" s="637">
        <v>25.799999999999997</v>
      </c>
      <c r="R14" s="637">
        <v>0</v>
      </c>
      <c r="S14" s="645">
        <f t="shared" si="4"/>
        <v>25.799999999999997</v>
      </c>
      <c r="T14" s="637">
        <v>0</v>
      </c>
      <c r="U14" s="637">
        <v>16.3</v>
      </c>
      <c r="V14" s="637">
        <v>0</v>
      </c>
      <c r="W14" s="645">
        <f t="shared" si="5"/>
        <v>16.3</v>
      </c>
      <c r="X14" s="637">
        <v>0</v>
      </c>
      <c r="Y14" s="652">
        <v>20</v>
      </c>
      <c r="Z14" s="639">
        <v>2</v>
      </c>
      <c r="AA14" s="628">
        <f t="shared" si="6"/>
        <v>20</v>
      </c>
      <c r="AB14" s="629">
        <f t="shared" si="7"/>
        <v>2</v>
      </c>
      <c r="AC14" s="633" t="s">
        <v>695</v>
      </c>
      <c r="AD14" s="633">
        <v>1</v>
      </c>
      <c r="AE14" s="628" t="str">
        <f t="shared" si="8"/>
        <v>17,50</v>
      </c>
      <c r="AF14" s="629">
        <f t="shared" si="9"/>
        <v>1</v>
      </c>
      <c r="AG14" s="654">
        <f t="shared" si="10"/>
        <v>107.89</v>
      </c>
      <c r="AH14" s="654">
        <f t="shared" si="11"/>
        <v>7.7064285714285718</v>
      </c>
      <c r="AI14" s="646">
        <f t="shared" si="12"/>
        <v>3</v>
      </c>
      <c r="AJ14" s="655" t="s">
        <v>165</v>
      </c>
      <c r="AK14" s="631"/>
    </row>
    <row r="15" spans="2:42" ht="15.75">
      <c r="B15" s="626">
        <v>5</v>
      </c>
      <c r="C15" s="632" t="s">
        <v>550</v>
      </c>
      <c r="D15" s="632" t="s">
        <v>551</v>
      </c>
      <c r="E15" s="643">
        <v>23.700000000000003</v>
      </c>
      <c r="F15" s="637">
        <v>0</v>
      </c>
      <c r="G15" s="637">
        <v>14.700000000000001</v>
      </c>
      <c r="H15" s="638">
        <v>0</v>
      </c>
      <c r="I15" s="645">
        <f t="shared" si="0"/>
        <v>19.200000000000003</v>
      </c>
      <c r="J15" s="646">
        <f t="shared" si="1"/>
        <v>0</v>
      </c>
      <c r="K15" s="637">
        <v>10.950000000000001</v>
      </c>
      <c r="L15" s="638">
        <v>0</v>
      </c>
      <c r="M15" s="637">
        <v>7.6</v>
      </c>
      <c r="N15" s="637">
        <v>0</v>
      </c>
      <c r="O15" s="645">
        <f t="shared" si="2"/>
        <v>11.129999999999999</v>
      </c>
      <c r="P15" s="646">
        <f t="shared" si="3"/>
        <v>0</v>
      </c>
      <c r="Q15" s="651">
        <v>22.247999999999998</v>
      </c>
      <c r="R15" s="637">
        <v>0</v>
      </c>
      <c r="S15" s="645">
        <f t="shared" si="4"/>
        <v>22.247999999999998</v>
      </c>
      <c r="T15" s="637">
        <v>0</v>
      </c>
      <c r="U15" s="637">
        <v>18.899999999999999</v>
      </c>
      <c r="V15" s="637">
        <v>0</v>
      </c>
      <c r="W15" s="645">
        <f t="shared" si="5"/>
        <v>18.899999999999999</v>
      </c>
      <c r="X15" s="637">
        <v>0</v>
      </c>
      <c r="Y15" s="652">
        <v>20.7</v>
      </c>
      <c r="Z15" s="639">
        <v>2</v>
      </c>
      <c r="AA15" s="628">
        <f t="shared" si="6"/>
        <v>20.7</v>
      </c>
      <c r="AB15" s="629">
        <f t="shared" si="7"/>
        <v>2</v>
      </c>
      <c r="AC15" s="637">
        <v>9.1</v>
      </c>
      <c r="AD15" s="637">
        <v>0</v>
      </c>
      <c r="AE15" s="645">
        <f t="shared" si="8"/>
        <v>9.1</v>
      </c>
      <c r="AF15" s="646">
        <f t="shared" si="9"/>
        <v>0</v>
      </c>
      <c r="AG15" s="654">
        <f t="shared" si="10"/>
        <v>101.27799999999999</v>
      </c>
      <c r="AH15" s="654">
        <f t="shared" si="11"/>
        <v>7.2341428571428565</v>
      </c>
      <c r="AI15" s="646">
        <f t="shared" si="12"/>
        <v>2</v>
      </c>
      <c r="AJ15" s="655" t="s">
        <v>165</v>
      </c>
      <c r="AK15" s="631"/>
    </row>
    <row r="16" spans="2:42" ht="15.75">
      <c r="B16" s="626">
        <v>6</v>
      </c>
      <c r="C16" s="632" t="s">
        <v>552</v>
      </c>
      <c r="D16" s="632" t="s">
        <v>553</v>
      </c>
      <c r="E16" s="643">
        <v>15.450000000000001</v>
      </c>
      <c r="F16" s="637">
        <v>0</v>
      </c>
      <c r="G16" s="637">
        <v>19.049999999999997</v>
      </c>
      <c r="H16" s="638">
        <v>0</v>
      </c>
      <c r="I16" s="645">
        <f t="shared" si="0"/>
        <v>17.25</v>
      </c>
      <c r="J16" s="646">
        <f t="shared" si="1"/>
        <v>0</v>
      </c>
      <c r="K16" s="637">
        <v>14.549999999999999</v>
      </c>
      <c r="L16" s="638">
        <v>0</v>
      </c>
      <c r="M16" s="637">
        <v>4.4000000000000004</v>
      </c>
      <c r="N16" s="637">
        <v>0</v>
      </c>
      <c r="O16" s="645">
        <f t="shared" si="2"/>
        <v>11.370000000000001</v>
      </c>
      <c r="P16" s="646">
        <f t="shared" si="3"/>
        <v>0</v>
      </c>
      <c r="Q16" s="651">
        <v>21.545999999999999</v>
      </c>
      <c r="R16" s="637">
        <v>0</v>
      </c>
      <c r="S16" s="645">
        <f t="shared" si="4"/>
        <v>21.545999999999999</v>
      </c>
      <c r="T16" s="637">
        <v>0</v>
      </c>
      <c r="U16" s="637">
        <v>14.4</v>
      </c>
      <c r="V16" s="637">
        <v>0</v>
      </c>
      <c r="W16" s="645">
        <f t="shared" si="5"/>
        <v>14.4</v>
      </c>
      <c r="X16" s="637">
        <v>0</v>
      </c>
      <c r="Y16" s="652">
        <v>20.100000000000001</v>
      </c>
      <c r="Z16" s="639">
        <v>2</v>
      </c>
      <c r="AA16" s="628">
        <f t="shared" si="6"/>
        <v>20.100000000000001</v>
      </c>
      <c r="AB16" s="629">
        <f t="shared" si="7"/>
        <v>2</v>
      </c>
      <c r="AC16" s="637">
        <v>8.4499999999999993</v>
      </c>
      <c r="AD16" s="637">
        <v>0</v>
      </c>
      <c r="AE16" s="645">
        <f t="shared" si="8"/>
        <v>8.4499999999999993</v>
      </c>
      <c r="AF16" s="646">
        <f t="shared" si="9"/>
        <v>0</v>
      </c>
      <c r="AG16" s="654">
        <f t="shared" si="10"/>
        <v>93.116000000000014</v>
      </c>
      <c r="AH16" s="654">
        <f t="shared" si="11"/>
        <v>6.6511428571428581</v>
      </c>
      <c r="AI16" s="646">
        <f t="shared" si="12"/>
        <v>2</v>
      </c>
      <c r="AJ16" s="655" t="s">
        <v>165</v>
      </c>
      <c r="AK16" s="631"/>
    </row>
    <row r="17" spans="2:37" ht="15.75">
      <c r="B17" s="626">
        <v>7</v>
      </c>
      <c r="C17" s="632" t="s">
        <v>554</v>
      </c>
      <c r="D17" s="632" t="s">
        <v>16</v>
      </c>
      <c r="E17" s="643">
        <v>21.15</v>
      </c>
      <c r="F17" s="637">
        <v>0</v>
      </c>
      <c r="G17" s="637">
        <v>18.75</v>
      </c>
      <c r="H17" s="638">
        <v>0</v>
      </c>
      <c r="I17" s="645">
        <f t="shared" si="0"/>
        <v>19.95</v>
      </c>
      <c r="J17" s="646">
        <f t="shared" si="1"/>
        <v>0</v>
      </c>
      <c r="K17" s="637">
        <v>14.850000000000001</v>
      </c>
      <c r="L17" s="638">
        <v>0</v>
      </c>
      <c r="M17" s="637">
        <v>4</v>
      </c>
      <c r="N17" s="637">
        <v>0</v>
      </c>
      <c r="O17" s="645">
        <f t="shared" si="2"/>
        <v>11.310000000000002</v>
      </c>
      <c r="P17" s="646">
        <f t="shared" si="3"/>
        <v>0</v>
      </c>
      <c r="Q17" s="639">
        <v>30.300000000000004</v>
      </c>
      <c r="R17" s="639">
        <v>4</v>
      </c>
      <c r="S17" s="628">
        <f t="shared" si="4"/>
        <v>30.300000000000004</v>
      </c>
      <c r="T17" s="639">
        <v>4</v>
      </c>
      <c r="U17" s="637">
        <v>11.4</v>
      </c>
      <c r="V17" s="637">
        <v>0</v>
      </c>
      <c r="W17" s="645">
        <f t="shared" si="5"/>
        <v>11.4</v>
      </c>
      <c r="X17" s="637">
        <v>0</v>
      </c>
      <c r="Y17" s="651">
        <v>15.404</v>
      </c>
      <c r="Z17" s="637">
        <v>0</v>
      </c>
      <c r="AA17" s="645">
        <f t="shared" si="6"/>
        <v>15.404</v>
      </c>
      <c r="AB17" s="646">
        <f t="shared" si="7"/>
        <v>0</v>
      </c>
      <c r="AC17" s="637">
        <v>8.26</v>
      </c>
      <c r="AD17" s="637">
        <v>0</v>
      </c>
      <c r="AE17" s="645">
        <f t="shared" si="8"/>
        <v>8.26</v>
      </c>
      <c r="AF17" s="646">
        <f t="shared" si="9"/>
        <v>0</v>
      </c>
      <c r="AG17" s="654">
        <f t="shared" si="10"/>
        <v>96.624000000000009</v>
      </c>
      <c r="AH17" s="654">
        <f t="shared" si="11"/>
        <v>6.9017142857142861</v>
      </c>
      <c r="AI17" s="646">
        <f t="shared" si="12"/>
        <v>4</v>
      </c>
      <c r="AJ17" s="655" t="s">
        <v>165</v>
      </c>
      <c r="AK17" s="631"/>
    </row>
    <row r="18" spans="2:37" ht="15.75">
      <c r="B18" s="626">
        <v>8</v>
      </c>
      <c r="C18" s="632" t="s">
        <v>555</v>
      </c>
      <c r="D18" s="632" t="s">
        <v>556</v>
      </c>
      <c r="E18" s="644">
        <v>36.900000000000006</v>
      </c>
      <c r="F18" s="639">
        <v>6</v>
      </c>
      <c r="G18" s="637">
        <v>24.900000000000002</v>
      </c>
      <c r="H18" s="638">
        <v>0</v>
      </c>
      <c r="I18" s="628">
        <f t="shared" si="0"/>
        <v>30.900000000000006</v>
      </c>
      <c r="J18" s="639">
        <v>12</v>
      </c>
      <c r="K18" s="639">
        <v>32.849999999999994</v>
      </c>
      <c r="L18" s="639">
        <v>6</v>
      </c>
      <c r="M18" s="639">
        <v>23.2</v>
      </c>
      <c r="N18" s="639">
        <v>3</v>
      </c>
      <c r="O18" s="628">
        <f t="shared" si="2"/>
        <v>33.629999999999995</v>
      </c>
      <c r="P18" s="629">
        <f t="shared" si="3"/>
        <v>9</v>
      </c>
      <c r="Q18" s="651">
        <v>24.396000000000001</v>
      </c>
      <c r="R18" s="637">
        <v>0</v>
      </c>
      <c r="S18" s="645">
        <f t="shared" si="4"/>
        <v>24.396000000000001</v>
      </c>
      <c r="T18" s="637">
        <v>0</v>
      </c>
      <c r="U18" s="633">
        <v>26.4</v>
      </c>
      <c r="V18" s="633">
        <v>2</v>
      </c>
      <c r="W18" s="628">
        <f t="shared" si="5"/>
        <v>26.4</v>
      </c>
      <c r="X18" s="633"/>
      <c r="Y18" s="652">
        <v>20.3</v>
      </c>
      <c r="Z18" s="639">
        <v>2</v>
      </c>
      <c r="AA18" s="628">
        <f t="shared" si="6"/>
        <v>20.3</v>
      </c>
      <c r="AB18" s="629">
        <f t="shared" si="7"/>
        <v>2</v>
      </c>
      <c r="AC18" s="633">
        <v>11.2</v>
      </c>
      <c r="AD18" s="633">
        <v>1</v>
      </c>
      <c r="AE18" s="628">
        <f t="shared" si="8"/>
        <v>11.2</v>
      </c>
      <c r="AF18" s="629">
        <f t="shared" si="9"/>
        <v>1</v>
      </c>
      <c r="AG18" s="630">
        <f t="shared" si="10"/>
        <v>146.82599999999999</v>
      </c>
      <c r="AH18" s="630">
        <f t="shared" si="11"/>
        <v>10.487571428571428</v>
      </c>
      <c r="AI18" s="629">
        <v>30</v>
      </c>
      <c r="AJ18" s="644" t="s">
        <v>164</v>
      </c>
      <c r="AK18" s="631"/>
    </row>
    <row r="19" spans="2:37" ht="15.75">
      <c r="B19" s="626">
        <v>9</v>
      </c>
      <c r="C19" s="632" t="s">
        <v>557</v>
      </c>
      <c r="D19" s="632" t="s">
        <v>558</v>
      </c>
      <c r="E19" s="643" t="e">
        <v>#VALUE!</v>
      </c>
      <c r="F19" s="637">
        <v>0</v>
      </c>
      <c r="G19" s="637">
        <v>0.44999999999999996</v>
      </c>
      <c r="H19" s="638">
        <v>0</v>
      </c>
      <c r="I19" s="645" t="e">
        <f t="shared" si="0"/>
        <v>#VALUE!</v>
      </c>
      <c r="J19" s="646">
        <f t="shared" si="1"/>
        <v>0</v>
      </c>
      <c r="K19" s="637" t="e">
        <v>#VALUE!</v>
      </c>
      <c r="L19" s="637">
        <v>0</v>
      </c>
      <c r="M19" s="637" t="e">
        <v>#VALUE!</v>
      </c>
      <c r="N19" s="637">
        <v>0</v>
      </c>
      <c r="O19" s="645" t="e">
        <f t="shared" si="2"/>
        <v>#VALUE!</v>
      </c>
      <c r="P19" s="646">
        <f t="shared" si="3"/>
        <v>0</v>
      </c>
      <c r="Q19" s="637" t="s">
        <v>696</v>
      </c>
      <c r="R19" s="637">
        <v>0</v>
      </c>
      <c r="S19" s="645" t="str">
        <f t="shared" si="4"/>
        <v>ABS</v>
      </c>
      <c r="T19" s="637">
        <v>0</v>
      </c>
      <c r="U19" s="637">
        <v>2.4</v>
      </c>
      <c r="V19" s="637">
        <v>0</v>
      </c>
      <c r="W19" s="645">
        <f t="shared" si="5"/>
        <v>2.4</v>
      </c>
      <c r="X19" s="637">
        <v>0</v>
      </c>
      <c r="Y19" s="651">
        <v>6.7</v>
      </c>
      <c r="Z19" s="637">
        <v>0</v>
      </c>
      <c r="AA19" s="645">
        <f t="shared" si="6"/>
        <v>6.7</v>
      </c>
      <c r="AB19" s="646">
        <f t="shared" si="7"/>
        <v>0</v>
      </c>
      <c r="AC19" s="637">
        <v>5.95</v>
      </c>
      <c r="AD19" s="637">
        <v>0</v>
      </c>
      <c r="AE19" s="645">
        <f t="shared" si="8"/>
        <v>5.95</v>
      </c>
      <c r="AF19" s="646">
        <f t="shared" si="9"/>
        <v>0</v>
      </c>
      <c r="AG19" s="654" t="e">
        <f t="shared" si="10"/>
        <v>#VALUE!</v>
      </c>
      <c r="AH19" s="654" t="e">
        <f t="shared" si="11"/>
        <v>#VALUE!</v>
      </c>
      <c r="AI19" s="646">
        <f t="shared" si="12"/>
        <v>0</v>
      </c>
      <c r="AJ19" s="655" t="s">
        <v>165</v>
      </c>
      <c r="AK19" s="631"/>
    </row>
    <row r="20" spans="2:37" ht="15.75">
      <c r="B20" s="626">
        <v>10</v>
      </c>
      <c r="C20" s="632" t="s">
        <v>559</v>
      </c>
      <c r="D20" s="632" t="s">
        <v>560</v>
      </c>
      <c r="E20" s="644">
        <v>30.450000000000003</v>
      </c>
      <c r="F20" s="639">
        <v>6</v>
      </c>
      <c r="G20" s="637">
        <v>27.5</v>
      </c>
      <c r="H20" s="638">
        <v>0</v>
      </c>
      <c r="I20" s="645">
        <f t="shared" si="0"/>
        <v>28.975000000000001</v>
      </c>
      <c r="J20" s="646">
        <v>6</v>
      </c>
      <c r="K20" s="637">
        <v>17.25</v>
      </c>
      <c r="L20" s="637">
        <v>0</v>
      </c>
      <c r="M20" s="637">
        <v>16.100000000000001</v>
      </c>
      <c r="N20" s="637">
        <v>0</v>
      </c>
      <c r="O20" s="645">
        <f t="shared" si="2"/>
        <v>20.009999999999998</v>
      </c>
      <c r="P20" s="646">
        <f t="shared" si="3"/>
        <v>0</v>
      </c>
      <c r="Q20" s="651">
        <v>23.83</v>
      </c>
      <c r="R20" s="637">
        <v>0</v>
      </c>
      <c r="S20" s="645">
        <f t="shared" si="4"/>
        <v>23.83</v>
      </c>
      <c r="T20" s="637">
        <v>0</v>
      </c>
      <c r="U20" s="637">
        <v>18.32</v>
      </c>
      <c r="V20" s="637">
        <v>0</v>
      </c>
      <c r="W20" s="645">
        <f t="shared" si="5"/>
        <v>18.32</v>
      </c>
      <c r="X20" s="637">
        <v>0</v>
      </c>
      <c r="Y20" s="653">
        <v>26.7</v>
      </c>
      <c r="Z20" s="639">
        <v>2</v>
      </c>
      <c r="AA20" s="628">
        <f t="shared" si="6"/>
        <v>26.7</v>
      </c>
      <c r="AB20" s="629">
        <f t="shared" si="7"/>
        <v>2</v>
      </c>
      <c r="AC20" s="633">
        <v>10</v>
      </c>
      <c r="AD20" s="633">
        <v>1</v>
      </c>
      <c r="AE20" s="628">
        <f t="shared" si="8"/>
        <v>10</v>
      </c>
      <c r="AF20" s="629">
        <f t="shared" si="9"/>
        <v>1</v>
      </c>
      <c r="AG20" s="654">
        <f t="shared" si="10"/>
        <v>127.83499999999998</v>
      </c>
      <c r="AH20" s="654">
        <f t="shared" si="11"/>
        <v>9.1310714285714276</v>
      </c>
      <c r="AI20" s="646">
        <f t="shared" si="12"/>
        <v>9</v>
      </c>
      <c r="AJ20" s="655" t="s">
        <v>165</v>
      </c>
      <c r="AK20" s="631"/>
    </row>
    <row r="21" spans="2:37" ht="15.75">
      <c r="B21" s="626">
        <v>11</v>
      </c>
      <c r="C21" s="632" t="s">
        <v>561</v>
      </c>
      <c r="D21" s="632" t="s">
        <v>9</v>
      </c>
      <c r="E21" s="643">
        <v>20.700000000000003</v>
      </c>
      <c r="F21" s="637">
        <v>0</v>
      </c>
      <c r="G21" s="637">
        <v>11.4</v>
      </c>
      <c r="H21" s="638">
        <v>0</v>
      </c>
      <c r="I21" s="645">
        <f t="shared" si="0"/>
        <v>16.05</v>
      </c>
      <c r="J21" s="646">
        <f t="shared" si="1"/>
        <v>0</v>
      </c>
      <c r="K21" s="637">
        <v>17.099999999999998</v>
      </c>
      <c r="L21" s="637">
        <v>0</v>
      </c>
      <c r="M21" s="637">
        <v>10.899999999999999</v>
      </c>
      <c r="N21" s="637">
        <v>0</v>
      </c>
      <c r="O21" s="645">
        <f t="shared" si="2"/>
        <v>16.799999999999997</v>
      </c>
      <c r="P21" s="646">
        <f t="shared" si="3"/>
        <v>0</v>
      </c>
      <c r="Q21" s="637">
        <v>21.9</v>
      </c>
      <c r="R21" s="637">
        <v>0</v>
      </c>
      <c r="S21" s="645">
        <f t="shared" si="4"/>
        <v>21.9</v>
      </c>
      <c r="T21" s="637">
        <v>0</v>
      </c>
      <c r="U21" s="637">
        <v>16.7</v>
      </c>
      <c r="V21" s="637">
        <v>0</v>
      </c>
      <c r="W21" s="645">
        <f t="shared" si="5"/>
        <v>16.7</v>
      </c>
      <c r="X21" s="637">
        <v>0</v>
      </c>
      <c r="Y21" s="647">
        <v>21.299999999999997</v>
      </c>
      <c r="Z21" s="639">
        <v>2</v>
      </c>
      <c r="AA21" s="628">
        <f t="shared" si="6"/>
        <v>21.299999999999997</v>
      </c>
      <c r="AB21" s="629">
        <f t="shared" si="7"/>
        <v>2</v>
      </c>
      <c r="AC21" s="637">
        <v>9.5500000000000007</v>
      </c>
      <c r="AD21" s="637">
        <v>0</v>
      </c>
      <c r="AE21" s="645">
        <f t="shared" si="8"/>
        <v>9.5500000000000007</v>
      </c>
      <c r="AF21" s="646">
        <f t="shared" si="9"/>
        <v>0</v>
      </c>
      <c r="AG21" s="654">
        <f t="shared" si="10"/>
        <v>102.29999999999998</v>
      </c>
      <c r="AH21" s="654">
        <f t="shared" si="11"/>
        <v>7.3071428571428561</v>
      </c>
      <c r="AI21" s="646">
        <f t="shared" si="12"/>
        <v>2</v>
      </c>
      <c r="AJ21" s="655" t="s">
        <v>165</v>
      </c>
      <c r="AK21" s="631"/>
    </row>
    <row r="22" spans="2:37" ht="15.75">
      <c r="B22" s="626">
        <v>12</v>
      </c>
      <c r="C22" s="632" t="s">
        <v>562</v>
      </c>
      <c r="D22" s="632" t="s">
        <v>563</v>
      </c>
      <c r="E22" s="643" t="e">
        <v>#VALUE!</v>
      </c>
      <c r="F22" s="637">
        <v>0</v>
      </c>
      <c r="G22" s="637">
        <v>0</v>
      </c>
      <c r="H22" s="638">
        <v>0</v>
      </c>
      <c r="I22" s="645" t="e">
        <f t="shared" si="0"/>
        <v>#VALUE!</v>
      </c>
      <c r="J22" s="646">
        <f t="shared" si="1"/>
        <v>0</v>
      </c>
      <c r="K22" s="637" t="e">
        <v>#VALUE!</v>
      </c>
      <c r="L22" s="637">
        <v>0</v>
      </c>
      <c r="M22" s="637" t="e">
        <v>#VALUE!</v>
      </c>
      <c r="N22" s="637">
        <v>0</v>
      </c>
      <c r="O22" s="645" t="e">
        <f t="shared" si="2"/>
        <v>#VALUE!</v>
      </c>
      <c r="P22" s="646">
        <f t="shared" si="3"/>
        <v>0</v>
      </c>
      <c r="Q22" s="637" t="s">
        <v>696</v>
      </c>
      <c r="R22" s="637">
        <v>0</v>
      </c>
      <c r="S22" s="645" t="str">
        <f t="shared" si="4"/>
        <v>ABS</v>
      </c>
      <c r="T22" s="637">
        <v>0</v>
      </c>
      <c r="U22" s="637" t="e">
        <v>#VALUE!</v>
      </c>
      <c r="V22" s="637">
        <v>0</v>
      </c>
      <c r="W22" s="645" t="e">
        <f t="shared" si="5"/>
        <v>#VALUE!</v>
      </c>
      <c r="X22" s="637">
        <v>0</v>
      </c>
      <c r="Y22" s="651">
        <v>0</v>
      </c>
      <c r="Z22" s="637">
        <v>0</v>
      </c>
      <c r="AA22" s="645">
        <f t="shared" si="6"/>
        <v>0</v>
      </c>
      <c r="AB22" s="646">
        <f t="shared" si="7"/>
        <v>0</v>
      </c>
      <c r="AC22" s="637">
        <v>0</v>
      </c>
      <c r="AD22" s="637">
        <v>0</v>
      </c>
      <c r="AE22" s="645">
        <f t="shared" si="8"/>
        <v>0</v>
      </c>
      <c r="AF22" s="646">
        <f t="shared" si="9"/>
        <v>0</v>
      </c>
      <c r="AG22" s="654" t="e">
        <f t="shared" si="10"/>
        <v>#VALUE!</v>
      </c>
      <c r="AH22" s="654" t="e">
        <f t="shared" si="11"/>
        <v>#VALUE!</v>
      </c>
      <c r="AI22" s="646">
        <f t="shared" si="12"/>
        <v>0</v>
      </c>
      <c r="AJ22" s="655" t="s">
        <v>165</v>
      </c>
      <c r="AK22" s="631"/>
    </row>
    <row r="23" spans="2:37" ht="15.75">
      <c r="B23" s="626">
        <v>13</v>
      </c>
      <c r="C23" s="627" t="s">
        <v>564</v>
      </c>
      <c r="D23" s="627" t="s">
        <v>694</v>
      </c>
      <c r="E23" s="643">
        <v>24.299999999999997</v>
      </c>
      <c r="F23" s="637">
        <v>0</v>
      </c>
      <c r="G23" s="637">
        <v>12.899999999999999</v>
      </c>
      <c r="H23" s="638">
        <v>0</v>
      </c>
      <c r="I23" s="645">
        <f t="shared" si="0"/>
        <v>18.599999999999998</v>
      </c>
      <c r="J23" s="646">
        <f t="shared" si="1"/>
        <v>0</v>
      </c>
      <c r="K23" s="637">
        <v>25.800000000000004</v>
      </c>
      <c r="L23" s="637">
        <v>0</v>
      </c>
      <c r="M23" s="637">
        <v>16.7</v>
      </c>
      <c r="N23" s="637">
        <v>0</v>
      </c>
      <c r="O23" s="645">
        <f t="shared" si="2"/>
        <v>25.5</v>
      </c>
      <c r="P23" s="646">
        <f t="shared" si="3"/>
        <v>0</v>
      </c>
      <c r="Q23" s="639">
        <v>30.449999999999996</v>
      </c>
      <c r="R23" s="639">
        <v>4</v>
      </c>
      <c r="S23" s="628">
        <f t="shared" si="4"/>
        <v>30.449999999999996</v>
      </c>
      <c r="T23" s="639">
        <v>4</v>
      </c>
      <c r="U23" s="639">
        <v>20</v>
      </c>
      <c r="V23" s="639">
        <v>2</v>
      </c>
      <c r="W23" s="628">
        <f t="shared" si="5"/>
        <v>20</v>
      </c>
      <c r="X23" s="639">
        <v>2</v>
      </c>
      <c r="Y23" s="652">
        <v>26.904</v>
      </c>
      <c r="Z23" s="639">
        <v>2</v>
      </c>
      <c r="AA23" s="628">
        <f t="shared" si="6"/>
        <v>26.904</v>
      </c>
      <c r="AB23" s="629">
        <f t="shared" si="7"/>
        <v>2</v>
      </c>
      <c r="AC23" s="637">
        <v>6.7</v>
      </c>
      <c r="AD23" s="637">
        <v>0</v>
      </c>
      <c r="AE23" s="645">
        <f t="shared" si="8"/>
        <v>6.7</v>
      </c>
      <c r="AF23" s="646">
        <f t="shared" si="9"/>
        <v>0</v>
      </c>
      <c r="AG23" s="654">
        <f t="shared" si="10"/>
        <v>128.154</v>
      </c>
      <c r="AH23" s="654">
        <f t="shared" si="11"/>
        <v>9.1538571428571434</v>
      </c>
      <c r="AI23" s="646">
        <f t="shared" si="12"/>
        <v>8</v>
      </c>
      <c r="AJ23" s="655" t="s">
        <v>165</v>
      </c>
      <c r="AK23" s="631"/>
    </row>
    <row r="24" spans="2:37" ht="15.75">
      <c r="B24" s="626">
        <v>14</v>
      </c>
      <c r="C24" s="632" t="s">
        <v>565</v>
      </c>
      <c r="D24" s="632" t="s">
        <v>566</v>
      </c>
      <c r="E24" s="643">
        <v>26.400000000000002</v>
      </c>
      <c r="F24" s="637">
        <v>0</v>
      </c>
      <c r="G24" s="637">
        <v>19.799999999999997</v>
      </c>
      <c r="H24" s="638">
        <v>0</v>
      </c>
      <c r="I24" s="645">
        <f t="shared" si="0"/>
        <v>23.1</v>
      </c>
      <c r="J24" s="646">
        <f t="shared" si="1"/>
        <v>0</v>
      </c>
      <c r="K24" s="637">
        <v>14.700000000000001</v>
      </c>
      <c r="L24" s="637">
        <v>0</v>
      </c>
      <c r="M24" s="637">
        <v>11</v>
      </c>
      <c r="N24" s="637">
        <v>0</v>
      </c>
      <c r="O24" s="645">
        <f t="shared" si="2"/>
        <v>15.420000000000002</v>
      </c>
      <c r="P24" s="646">
        <f t="shared" si="3"/>
        <v>0</v>
      </c>
      <c r="Q24" s="651">
        <v>23.346</v>
      </c>
      <c r="R24" s="637">
        <v>0</v>
      </c>
      <c r="S24" s="645">
        <f t="shared" si="4"/>
        <v>23.346</v>
      </c>
      <c r="T24" s="637">
        <v>0</v>
      </c>
      <c r="U24" s="637">
        <v>17.100000000000001</v>
      </c>
      <c r="V24" s="637">
        <v>0</v>
      </c>
      <c r="W24" s="645">
        <f t="shared" si="5"/>
        <v>17.100000000000001</v>
      </c>
      <c r="X24" s="637">
        <v>0</v>
      </c>
      <c r="Y24" s="651">
        <v>16.899999999999999</v>
      </c>
      <c r="Z24" s="637">
        <v>0</v>
      </c>
      <c r="AA24" s="645">
        <f t="shared" si="6"/>
        <v>16.899999999999999</v>
      </c>
      <c r="AB24" s="646">
        <f t="shared" si="7"/>
        <v>0</v>
      </c>
      <c r="AC24" s="637">
        <v>7.4</v>
      </c>
      <c r="AD24" s="637">
        <v>0</v>
      </c>
      <c r="AE24" s="645">
        <f t="shared" si="8"/>
        <v>7.4</v>
      </c>
      <c r="AF24" s="646">
        <f t="shared" si="9"/>
        <v>0</v>
      </c>
      <c r="AG24" s="654">
        <f t="shared" si="10"/>
        <v>103.26599999999999</v>
      </c>
      <c r="AH24" s="654">
        <f t="shared" si="11"/>
        <v>7.3761428571428569</v>
      </c>
      <c r="AI24" s="646">
        <f t="shared" si="12"/>
        <v>0</v>
      </c>
      <c r="AJ24" s="655" t="s">
        <v>165</v>
      </c>
      <c r="AK24" s="631"/>
    </row>
    <row r="25" spans="2:37" ht="15.75">
      <c r="B25" s="626">
        <v>15</v>
      </c>
      <c r="C25" s="632" t="s">
        <v>567</v>
      </c>
      <c r="D25" s="632" t="s">
        <v>568</v>
      </c>
      <c r="E25" s="644">
        <v>32.700000000000003</v>
      </c>
      <c r="F25" s="639">
        <v>6</v>
      </c>
      <c r="G25" s="637">
        <v>9.4499999999999993</v>
      </c>
      <c r="H25" s="638">
        <v>0</v>
      </c>
      <c r="I25" s="645">
        <f t="shared" si="0"/>
        <v>21.075000000000003</v>
      </c>
      <c r="J25" s="646">
        <v>6</v>
      </c>
      <c r="K25" s="637">
        <v>12</v>
      </c>
      <c r="L25" s="637">
        <v>0</v>
      </c>
      <c r="M25" s="637">
        <v>11.5</v>
      </c>
      <c r="N25" s="637">
        <v>0</v>
      </c>
      <c r="O25" s="645">
        <f t="shared" si="2"/>
        <v>14.100000000000001</v>
      </c>
      <c r="P25" s="646">
        <f t="shared" si="3"/>
        <v>0</v>
      </c>
      <c r="Q25" s="637">
        <v>23.7</v>
      </c>
      <c r="R25" s="637">
        <v>0</v>
      </c>
      <c r="S25" s="645">
        <f t="shared" si="4"/>
        <v>23.7</v>
      </c>
      <c r="T25" s="637">
        <v>0</v>
      </c>
      <c r="U25" s="637">
        <v>16.3</v>
      </c>
      <c r="V25" s="637">
        <v>0</v>
      </c>
      <c r="W25" s="645">
        <f t="shared" si="5"/>
        <v>16.3</v>
      </c>
      <c r="X25" s="637">
        <v>0</v>
      </c>
      <c r="Y25" s="651">
        <v>12.700000000000001</v>
      </c>
      <c r="Z25" s="637">
        <v>0</v>
      </c>
      <c r="AA25" s="645">
        <f t="shared" si="6"/>
        <v>12.700000000000001</v>
      </c>
      <c r="AB25" s="646">
        <f t="shared" si="7"/>
        <v>0</v>
      </c>
      <c r="AC25" s="637">
        <v>6.5</v>
      </c>
      <c r="AD25" s="637">
        <v>0</v>
      </c>
      <c r="AE25" s="645">
        <f t="shared" si="8"/>
        <v>6.5</v>
      </c>
      <c r="AF25" s="646">
        <f t="shared" si="9"/>
        <v>0</v>
      </c>
      <c r="AG25" s="654">
        <f t="shared" si="10"/>
        <v>94.375000000000014</v>
      </c>
      <c r="AH25" s="654">
        <f t="shared" si="11"/>
        <v>6.7410714285714297</v>
      </c>
      <c r="AI25" s="646">
        <f t="shared" si="12"/>
        <v>6</v>
      </c>
      <c r="AJ25" s="655" t="s">
        <v>165</v>
      </c>
      <c r="AK25" s="631"/>
    </row>
    <row r="26" spans="2:37" ht="15.75">
      <c r="B26" s="626">
        <v>16</v>
      </c>
      <c r="C26" s="632" t="s">
        <v>569</v>
      </c>
      <c r="D26" s="632" t="s">
        <v>570</v>
      </c>
      <c r="E26" s="643">
        <v>27.450000000000003</v>
      </c>
      <c r="F26" s="637">
        <v>0</v>
      </c>
      <c r="G26" s="637">
        <v>25.800000000000004</v>
      </c>
      <c r="H26" s="638">
        <v>0</v>
      </c>
      <c r="I26" s="645">
        <f t="shared" si="0"/>
        <v>26.625000000000007</v>
      </c>
      <c r="J26" s="646">
        <f t="shared" si="1"/>
        <v>0</v>
      </c>
      <c r="K26" s="637">
        <v>23.85</v>
      </c>
      <c r="L26" s="637">
        <v>0</v>
      </c>
      <c r="M26" s="637">
        <v>17.600000000000001</v>
      </c>
      <c r="N26" s="637">
        <v>0</v>
      </c>
      <c r="O26" s="645">
        <f t="shared" si="2"/>
        <v>24.870000000000005</v>
      </c>
      <c r="P26" s="646">
        <f t="shared" si="3"/>
        <v>0</v>
      </c>
      <c r="Q26" s="637">
        <v>22.049999999999997</v>
      </c>
      <c r="R26" s="637">
        <v>0</v>
      </c>
      <c r="S26" s="645">
        <f t="shared" si="4"/>
        <v>22.049999999999997</v>
      </c>
      <c r="T26" s="637">
        <v>0</v>
      </c>
      <c r="U26" s="639">
        <v>20.299999999999997</v>
      </c>
      <c r="V26" s="639">
        <v>2</v>
      </c>
      <c r="W26" s="628">
        <f t="shared" si="5"/>
        <v>20.299999999999997</v>
      </c>
      <c r="X26" s="639">
        <v>2</v>
      </c>
      <c r="Y26" s="652">
        <v>20.100000000000001</v>
      </c>
      <c r="Z26" s="639">
        <v>2</v>
      </c>
      <c r="AA26" s="628">
        <f t="shared" si="6"/>
        <v>20.100000000000001</v>
      </c>
      <c r="AB26" s="629">
        <f t="shared" si="7"/>
        <v>2</v>
      </c>
      <c r="AC26" s="633">
        <v>12.95</v>
      </c>
      <c r="AD26" s="633">
        <v>1</v>
      </c>
      <c r="AE26" s="628">
        <f t="shared" si="8"/>
        <v>12.95</v>
      </c>
      <c r="AF26" s="629">
        <f t="shared" si="9"/>
        <v>1</v>
      </c>
      <c r="AG26" s="654">
        <f t="shared" si="10"/>
        <v>126.89500000000001</v>
      </c>
      <c r="AH26" s="654">
        <f t="shared" si="11"/>
        <v>9.0639285714285727</v>
      </c>
      <c r="AI26" s="646">
        <f t="shared" si="12"/>
        <v>5</v>
      </c>
      <c r="AJ26" s="655" t="s">
        <v>165</v>
      </c>
      <c r="AK26" s="631"/>
    </row>
    <row r="27" spans="2:37" ht="15.75">
      <c r="B27" s="626">
        <v>17</v>
      </c>
      <c r="C27" s="632" t="s">
        <v>571</v>
      </c>
      <c r="D27" s="632" t="s">
        <v>572</v>
      </c>
      <c r="E27" s="643">
        <v>28.349999999999998</v>
      </c>
      <c r="F27" s="637">
        <v>0</v>
      </c>
      <c r="G27" s="637">
        <v>8.8500000000000014</v>
      </c>
      <c r="H27" s="638">
        <v>0</v>
      </c>
      <c r="I27" s="645">
        <f t="shared" si="0"/>
        <v>18.600000000000001</v>
      </c>
      <c r="J27" s="646">
        <f t="shared" si="1"/>
        <v>0</v>
      </c>
      <c r="K27" s="637">
        <v>15.75</v>
      </c>
      <c r="L27" s="637">
        <v>0</v>
      </c>
      <c r="M27" s="637">
        <v>9.1999999999999993</v>
      </c>
      <c r="N27" s="637">
        <v>0</v>
      </c>
      <c r="O27" s="645">
        <f t="shared" si="2"/>
        <v>14.97</v>
      </c>
      <c r="P27" s="646">
        <f t="shared" si="3"/>
        <v>0</v>
      </c>
      <c r="Q27" s="651">
        <v>20.496000000000002</v>
      </c>
      <c r="R27" s="637">
        <v>0</v>
      </c>
      <c r="S27" s="645">
        <f t="shared" si="4"/>
        <v>20.496000000000002</v>
      </c>
      <c r="T27" s="637">
        <v>0</v>
      </c>
      <c r="U27" s="637">
        <v>12.8</v>
      </c>
      <c r="V27" s="637">
        <v>0</v>
      </c>
      <c r="W27" s="645">
        <f t="shared" si="5"/>
        <v>12.8</v>
      </c>
      <c r="X27" s="637">
        <v>0</v>
      </c>
      <c r="Y27" s="651">
        <v>14.804</v>
      </c>
      <c r="Z27" s="637">
        <v>0</v>
      </c>
      <c r="AA27" s="645">
        <f t="shared" si="6"/>
        <v>14.804</v>
      </c>
      <c r="AB27" s="646">
        <f t="shared" si="7"/>
        <v>0</v>
      </c>
      <c r="AC27" s="637">
        <v>6.95</v>
      </c>
      <c r="AD27" s="637">
        <v>0</v>
      </c>
      <c r="AE27" s="645">
        <f t="shared" si="8"/>
        <v>6.95</v>
      </c>
      <c r="AF27" s="646">
        <f t="shared" si="9"/>
        <v>0</v>
      </c>
      <c r="AG27" s="654">
        <f t="shared" si="10"/>
        <v>88.62</v>
      </c>
      <c r="AH27" s="654">
        <f t="shared" si="11"/>
        <v>6.33</v>
      </c>
      <c r="AI27" s="646">
        <f t="shared" si="12"/>
        <v>0</v>
      </c>
      <c r="AJ27" s="655" t="s">
        <v>165</v>
      </c>
      <c r="AK27" s="631"/>
    </row>
    <row r="28" spans="2:37" ht="15.75">
      <c r="B28" s="626">
        <v>18</v>
      </c>
      <c r="C28" s="632" t="s">
        <v>573</v>
      </c>
      <c r="D28" s="632" t="s">
        <v>574</v>
      </c>
      <c r="E28" s="643">
        <v>23.849999999999998</v>
      </c>
      <c r="F28" s="637">
        <v>0</v>
      </c>
      <c r="G28" s="637">
        <v>10.95</v>
      </c>
      <c r="H28" s="638">
        <v>0</v>
      </c>
      <c r="I28" s="645">
        <f t="shared" si="0"/>
        <v>17.399999999999999</v>
      </c>
      <c r="J28" s="646">
        <f t="shared" si="1"/>
        <v>0</v>
      </c>
      <c r="K28" s="637">
        <v>10.649999999999999</v>
      </c>
      <c r="L28" s="637">
        <v>0</v>
      </c>
      <c r="M28" s="637">
        <v>10.100000000000001</v>
      </c>
      <c r="N28" s="637">
        <v>0</v>
      </c>
      <c r="O28" s="645">
        <f t="shared" si="2"/>
        <v>12.450000000000001</v>
      </c>
      <c r="P28" s="646">
        <f t="shared" si="3"/>
        <v>0</v>
      </c>
      <c r="Q28" s="651">
        <v>21.545999999999999</v>
      </c>
      <c r="R28" s="637">
        <v>0</v>
      </c>
      <c r="S28" s="645">
        <f t="shared" si="4"/>
        <v>21.545999999999999</v>
      </c>
      <c r="T28" s="637">
        <v>0</v>
      </c>
      <c r="U28" s="637">
        <v>12.8</v>
      </c>
      <c r="V28" s="637">
        <v>0</v>
      </c>
      <c r="W28" s="645">
        <f t="shared" si="5"/>
        <v>12.8</v>
      </c>
      <c r="X28" s="637">
        <v>0</v>
      </c>
      <c r="Y28" s="652">
        <v>20.804000000000002</v>
      </c>
      <c r="Z28" s="639">
        <v>2</v>
      </c>
      <c r="AA28" s="628">
        <f t="shared" si="6"/>
        <v>20.804000000000002</v>
      </c>
      <c r="AB28" s="629">
        <f t="shared" si="7"/>
        <v>2</v>
      </c>
      <c r="AC28" s="637">
        <v>6.85</v>
      </c>
      <c r="AD28" s="637">
        <v>0</v>
      </c>
      <c r="AE28" s="645">
        <f t="shared" si="8"/>
        <v>6.85</v>
      </c>
      <c r="AF28" s="646">
        <f t="shared" si="9"/>
        <v>0</v>
      </c>
      <c r="AG28" s="654">
        <f t="shared" si="10"/>
        <v>91.85</v>
      </c>
      <c r="AH28" s="654">
        <f t="shared" si="11"/>
        <v>6.5607142857142851</v>
      </c>
      <c r="AI28" s="646">
        <f t="shared" si="12"/>
        <v>2</v>
      </c>
      <c r="AJ28" s="655" t="s">
        <v>165</v>
      </c>
      <c r="AK28" s="631"/>
    </row>
    <row r="29" spans="2:37" ht="15.75">
      <c r="B29" s="626">
        <v>19</v>
      </c>
      <c r="C29" s="632" t="s">
        <v>575</v>
      </c>
      <c r="D29" s="632" t="s">
        <v>9</v>
      </c>
      <c r="E29" s="643" t="e">
        <v>#VALUE!</v>
      </c>
      <c r="F29" s="637">
        <v>0</v>
      </c>
      <c r="G29" s="637">
        <v>0</v>
      </c>
      <c r="H29" s="638">
        <v>0</v>
      </c>
      <c r="I29" s="645" t="e">
        <f t="shared" si="0"/>
        <v>#VALUE!</v>
      </c>
      <c r="J29" s="646">
        <f t="shared" si="1"/>
        <v>0</v>
      </c>
      <c r="K29" s="637" t="e">
        <v>#VALUE!</v>
      </c>
      <c r="L29" s="637">
        <v>0</v>
      </c>
      <c r="M29" s="637" t="e">
        <v>#VALUE!</v>
      </c>
      <c r="N29" s="637">
        <v>0</v>
      </c>
      <c r="O29" s="645" t="e">
        <f t="shared" si="2"/>
        <v>#VALUE!</v>
      </c>
      <c r="P29" s="646">
        <f t="shared" si="3"/>
        <v>0</v>
      </c>
      <c r="Q29" s="637" t="s">
        <v>696</v>
      </c>
      <c r="R29" s="637">
        <v>0</v>
      </c>
      <c r="S29" s="645" t="str">
        <f t="shared" si="4"/>
        <v>ABS</v>
      </c>
      <c r="T29" s="637">
        <v>0</v>
      </c>
      <c r="U29" s="637" t="e">
        <v>#VALUE!</v>
      </c>
      <c r="V29" s="637">
        <v>0</v>
      </c>
      <c r="W29" s="645" t="e">
        <f t="shared" si="5"/>
        <v>#VALUE!</v>
      </c>
      <c r="X29" s="637">
        <v>0</v>
      </c>
      <c r="Y29" s="651">
        <v>0</v>
      </c>
      <c r="Z29" s="637">
        <v>0</v>
      </c>
      <c r="AA29" s="645">
        <f t="shared" si="6"/>
        <v>0</v>
      </c>
      <c r="AB29" s="646">
        <f t="shared" si="7"/>
        <v>0</v>
      </c>
      <c r="AC29" s="637">
        <v>0</v>
      </c>
      <c r="AD29" s="637">
        <v>0</v>
      </c>
      <c r="AE29" s="645">
        <f t="shared" si="8"/>
        <v>0</v>
      </c>
      <c r="AF29" s="646">
        <f t="shared" si="9"/>
        <v>0</v>
      </c>
      <c r="AG29" s="654" t="e">
        <f t="shared" si="10"/>
        <v>#VALUE!</v>
      </c>
      <c r="AH29" s="654" t="e">
        <f t="shared" si="11"/>
        <v>#VALUE!</v>
      </c>
      <c r="AI29" s="646">
        <f t="shared" si="12"/>
        <v>0</v>
      </c>
      <c r="AJ29" s="655" t="s">
        <v>165</v>
      </c>
      <c r="AK29" s="631"/>
    </row>
    <row r="30" spans="2:37" ht="15.75">
      <c r="B30" s="626">
        <v>20</v>
      </c>
      <c r="C30" s="632" t="s">
        <v>576</v>
      </c>
      <c r="D30" s="632" t="s">
        <v>577</v>
      </c>
      <c r="E30" s="643">
        <v>15.599999999999998</v>
      </c>
      <c r="F30" s="637">
        <v>0</v>
      </c>
      <c r="G30" s="637">
        <v>8.5500000000000007</v>
      </c>
      <c r="H30" s="638">
        <v>0</v>
      </c>
      <c r="I30" s="645">
        <f t="shared" si="0"/>
        <v>12.074999999999999</v>
      </c>
      <c r="J30" s="646">
        <f t="shared" si="1"/>
        <v>0</v>
      </c>
      <c r="K30" s="637">
        <v>10.350000000000001</v>
      </c>
      <c r="L30" s="637">
        <v>0</v>
      </c>
      <c r="M30" s="637">
        <v>4.5</v>
      </c>
      <c r="N30" s="637">
        <v>0</v>
      </c>
      <c r="O30" s="645">
        <f t="shared" si="2"/>
        <v>8.91</v>
      </c>
      <c r="P30" s="646">
        <f t="shared" si="3"/>
        <v>0</v>
      </c>
      <c r="Q30" s="637">
        <v>16.200000000000003</v>
      </c>
      <c r="R30" s="637">
        <v>0</v>
      </c>
      <c r="S30" s="645">
        <f t="shared" si="4"/>
        <v>16.200000000000003</v>
      </c>
      <c r="T30" s="637">
        <v>0</v>
      </c>
      <c r="U30" s="637">
        <v>11.9</v>
      </c>
      <c r="V30" s="637">
        <v>0</v>
      </c>
      <c r="W30" s="645">
        <f t="shared" si="5"/>
        <v>11.9</v>
      </c>
      <c r="X30" s="637">
        <v>0</v>
      </c>
      <c r="Y30" s="651">
        <v>13.804000000000002</v>
      </c>
      <c r="Z30" s="637">
        <v>0</v>
      </c>
      <c r="AA30" s="645">
        <f t="shared" si="6"/>
        <v>13.804000000000002</v>
      </c>
      <c r="AB30" s="646">
        <f t="shared" si="7"/>
        <v>0</v>
      </c>
      <c r="AC30" s="633">
        <v>10</v>
      </c>
      <c r="AD30" s="633">
        <v>1</v>
      </c>
      <c r="AE30" s="628">
        <f t="shared" si="8"/>
        <v>10</v>
      </c>
      <c r="AF30" s="629">
        <f t="shared" si="9"/>
        <v>1</v>
      </c>
      <c r="AG30" s="654">
        <f t="shared" si="10"/>
        <v>72.88900000000001</v>
      </c>
      <c r="AH30" s="654">
        <f t="shared" si="11"/>
        <v>5.2063571428571436</v>
      </c>
      <c r="AI30" s="646">
        <f t="shared" si="12"/>
        <v>1</v>
      </c>
      <c r="AJ30" s="655" t="s">
        <v>165</v>
      </c>
      <c r="AK30" s="631"/>
    </row>
    <row r="31" spans="2:37" ht="15.75">
      <c r="B31" s="626">
        <v>21</v>
      </c>
      <c r="C31" s="632" t="s">
        <v>578</v>
      </c>
      <c r="D31" s="632" t="s">
        <v>155</v>
      </c>
      <c r="E31" s="643">
        <v>20.099999999999998</v>
      </c>
      <c r="F31" s="637">
        <v>0</v>
      </c>
      <c r="G31" s="637">
        <v>22.799999999999997</v>
      </c>
      <c r="H31" s="638">
        <v>0</v>
      </c>
      <c r="I31" s="645">
        <f t="shared" si="0"/>
        <v>21.449999999999996</v>
      </c>
      <c r="J31" s="646">
        <f t="shared" si="1"/>
        <v>0</v>
      </c>
      <c r="K31" s="637">
        <v>11.700000000000001</v>
      </c>
      <c r="L31" s="637">
        <v>0</v>
      </c>
      <c r="M31" s="637">
        <v>6.1</v>
      </c>
      <c r="N31" s="637">
        <v>0</v>
      </c>
      <c r="O31" s="645">
        <f t="shared" si="2"/>
        <v>10.68</v>
      </c>
      <c r="P31" s="646">
        <f t="shared" si="3"/>
        <v>0</v>
      </c>
      <c r="Q31" s="637">
        <v>19.649999999999999</v>
      </c>
      <c r="R31" s="637">
        <v>0</v>
      </c>
      <c r="S31" s="645">
        <f t="shared" si="4"/>
        <v>19.649999999999999</v>
      </c>
      <c r="T31" s="637">
        <v>0</v>
      </c>
      <c r="U31" s="639">
        <v>20</v>
      </c>
      <c r="V31" s="639">
        <v>2</v>
      </c>
      <c r="W31" s="628">
        <f t="shared" si="5"/>
        <v>20</v>
      </c>
      <c r="X31" s="639">
        <v>2</v>
      </c>
      <c r="Y31" s="651">
        <v>14.704000000000001</v>
      </c>
      <c r="Z31" s="637">
        <v>0</v>
      </c>
      <c r="AA31" s="645">
        <f t="shared" si="6"/>
        <v>14.704000000000001</v>
      </c>
      <c r="AB31" s="646">
        <f t="shared" si="7"/>
        <v>0</v>
      </c>
      <c r="AC31" s="633">
        <v>10.1</v>
      </c>
      <c r="AD31" s="633">
        <v>1</v>
      </c>
      <c r="AE31" s="628">
        <f t="shared" si="8"/>
        <v>10.1</v>
      </c>
      <c r="AF31" s="629">
        <f t="shared" si="9"/>
        <v>1</v>
      </c>
      <c r="AG31" s="654">
        <f t="shared" si="10"/>
        <v>96.584000000000003</v>
      </c>
      <c r="AH31" s="654">
        <f t="shared" si="11"/>
        <v>6.8988571428571435</v>
      </c>
      <c r="AI31" s="646">
        <f t="shared" si="12"/>
        <v>3</v>
      </c>
      <c r="AJ31" s="655" t="s">
        <v>165</v>
      </c>
      <c r="AK31" s="631"/>
    </row>
    <row r="32" spans="2:37" ht="15.75">
      <c r="B32" s="626">
        <v>22</v>
      </c>
      <c r="C32" s="632" t="s">
        <v>579</v>
      </c>
      <c r="D32" s="632" t="s">
        <v>392</v>
      </c>
      <c r="E32" s="644">
        <v>34.200000000000003</v>
      </c>
      <c r="F32" s="639">
        <v>6</v>
      </c>
      <c r="G32" s="637">
        <v>18</v>
      </c>
      <c r="H32" s="638">
        <v>0</v>
      </c>
      <c r="I32" s="645">
        <f t="shared" si="0"/>
        <v>26.1</v>
      </c>
      <c r="J32" s="646">
        <f t="shared" si="1"/>
        <v>6</v>
      </c>
      <c r="K32" s="637">
        <v>16.350000000000001</v>
      </c>
      <c r="L32" s="637">
        <v>0</v>
      </c>
      <c r="M32" s="637">
        <v>14.6</v>
      </c>
      <c r="N32" s="637">
        <v>0</v>
      </c>
      <c r="O32" s="645">
        <f t="shared" si="2"/>
        <v>18.57</v>
      </c>
      <c r="P32" s="646">
        <f t="shared" si="3"/>
        <v>0</v>
      </c>
      <c r="Q32" s="651">
        <v>16.295999999999999</v>
      </c>
      <c r="R32" s="637">
        <v>0</v>
      </c>
      <c r="S32" s="645">
        <f t="shared" si="4"/>
        <v>16.295999999999999</v>
      </c>
      <c r="T32" s="637">
        <v>0</v>
      </c>
      <c r="U32" s="639">
        <v>21.9</v>
      </c>
      <c r="V32" s="639">
        <v>2</v>
      </c>
      <c r="W32" s="628">
        <f t="shared" si="5"/>
        <v>21.9</v>
      </c>
      <c r="X32" s="639">
        <v>2</v>
      </c>
      <c r="Y32" s="651">
        <v>14.904000000000002</v>
      </c>
      <c r="Z32" s="637">
        <v>0</v>
      </c>
      <c r="AA32" s="645">
        <f t="shared" si="6"/>
        <v>14.904000000000002</v>
      </c>
      <c r="AB32" s="646">
        <f t="shared" si="7"/>
        <v>0</v>
      </c>
      <c r="AC32" s="637">
        <v>8.9</v>
      </c>
      <c r="AD32" s="637">
        <v>0</v>
      </c>
      <c r="AE32" s="645">
        <f t="shared" si="8"/>
        <v>8.9</v>
      </c>
      <c r="AF32" s="646">
        <f t="shared" si="9"/>
        <v>0</v>
      </c>
      <c r="AG32" s="654">
        <f t="shared" si="10"/>
        <v>106.66999999999999</v>
      </c>
      <c r="AH32" s="654">
        <f t="shared" si="11"/>
        <v>7.6192857142857138</v>
      </c>
      <c r="AI32" s="646">
        <f t="shared" si="12"/>
        <v>8</v>
      </c>
      <c r="AJ32" s="655" t="s">
        <v>165</v>
      </c>
      <c r="AK32" s="631"/>
    </row>
    <row r="33" spans="2:37" ht="15.75">
      <c r="B33" s="626">
        <v>23</v>
      </c>
      <c r="C33" s="632" t="s">
        <v>366</v>
      </c>
      <c r="D33" s="632" t="s">
        <v>580</v>
      </c>
      <c r="E33" s="643">
        <v>29.400000000000002</v>
      </c>
      <c r="F33" s="637">
        <v>0</v>
      </c>
      <c r="G33" s="637">
        <v>13.049999999999999</v>
      </c>
      <c r="H33" s="638">
        <v>0</v>
      </c>
      <c r="I33" s="645">
        <f t="shared" si="0"/>
        <v>21.225000000000001</v>
      </c>
      <c r="J33" s="646">
        <f t="shared" si="1"/>
        <v>0</v>
      </c>
      <c r="K33" s="637">
        <v>26.550000000000004</v>
      </c>
      <c r="L33" s="637">
        <v>0</v>
      </c>
      <c r="M33" s="637">
        <v>19.2</v>
      </c>
      <c r="N33" s="637">
        <v>0</v>
      </c>
      <c r="O33" s="645">
        <f t="shared" si="2"/>
        <v>27.450000000000003</v>
      </c>
      <c r="P33" s="646">
        <f t="shared" si="3"/>
        <v>0</v>
      </c>
      <c r="Q33" s="651">
        <v>20.748000000000001</v>
      </c>
      <c r="R33" s="637">
        <v>0</v>
      </c>
      <c r="S33" s="645">
        <f t="shared" si="4"/>
        <v>20.748000000000001</v>
      </c>
      <c r="T33" s="637">
        <v>0</v>
      </c>
      <c r="U33" s="639">
        <v>20</v>
      </c>
      <c r="V33" s="639">
        <v>2</v>
      </c>
      <c r="W33" s="628">
        <f t="shared" si="5"/>
        <v>20</v>
      </c>
      <c r="X33" s="639">
        <v>2</v>
      </c>
      <c r="Y33" s="652">
        <v>26.503999999999998</v>
      </c>
      <c r="Z33" s="639">
        <v>2</v>
      </c>
      <c r="AA33" s="628">
        <f t="shared" si="6"/>
        <v>26.503999999999998</v>
      </c>
      <c r="AB33" s="629">
        <f t="shared" si="7"/>
        <v>2</v>
      </c>
      <c r="AC33" s="637">
        <v>9.4499999999999993</v>
      </c>
      <c r="AD33" s="637">
        <v>0</v>
      </c>
      <c r="AE33" s="645">
        <f t="shared" si="8"/>
        <v>9.4499999999999993</v>
      </c>
      <c r="AF33" s="646">
        <f t="shared" si="9"/>
        <v>0</v>
      </c>
      <c r="AG33" s="654">
        <f t="shared" si="10"/>
        <v>125.37700000000001</v>
      </c>
      <c r="AH33" s="654">
        <f t="shared" si="11"/>
        <v>8.9555000000000007</v>
      </c>
      <c r="AI33" s="646">
        <f t="shared" si="12"/>
        <v>4</v>
      </c>
      <c r="AJ33" s="655" t="s">
        <v>165</v>
      </c>
      <c r="AK33" s="631"/>
    </row>
    <row r="34" spans="2:37" ht="15.75">
      <c r="B34" s="626">
        <v>24</v>
      </c>
      <c r="C34" s="632" t="s">
        <v>581</v>
      </c>
      <c r="D34" s="632" t="s">
        <v>237</v>
      </c>
      <c r="E34" s="643">
        <v>22.200000000000003</v>
      </c>
      <c r="F34" s="637">
        <v>0</v>
      </c>
      <c r="G34" s="637">
        <v>7.0500000000000007</v>
      </c>
      <c r="H34" s="638">
        <v>0</v>
      </c>
      <c r="I34" s="645">
        <f t="shared" si="0"/>
        <v>14.625000000000004</v>
      </c>
      <c r="J34" s="646">
        <f t="shared" si="1"/>
        <v>0</v>
      </c>
      <c r="K34" s="637">
        <v>7.5</v>
      </c>
      <c r="L34" s="637">
        <v>0</v>
      </c>
      <c r="M34" s="637">
        <v>8.5</v>
      </c>
      <c r="N34" s="637">
        <v>0</v>
      </c>
      <c r="O34" s="645">
        <f t="shared" si="2"/>
        <v>9.6000000000000014</v>
      </c>
      <c r="P34" s="646">
        <f t="shared" si="3"/>
        <v>0</v>
      </c>
      <c r="Q34" s="637">
        <v>17.850000000000001</v>
      </c>
      <c r="R34" s="637">
        <v>0</v>
      </c>
      <c r="S34" s="645">
        <f t="shared" si="4"/>
        <v>17.850000000000001</v>
      </c>
      <c r="T34" s="637">
        <v>0</v>
      </c>
      <c r="U34" s="637">
        <v>11.2</v>
      </c>
      <c r="V34" s="637">
        <v>0</v>
      </c>
      <c r="W34" s="645">
        <f t="shared" si="5"/>
        <v>11.2</v>
      </c>
      <c r="X34" s="637">
        <v>0</v>
      </c>
      <c r="Y34" s="651">
        <v>14.804000000000002</v>
      </c>
      <c r="Z34" s="637">
        <v>0</v>
      </c>
      <c r="AA34" s="645">
        <f t="shared" si="6"/>
        <v>14.804000000000002</v>
      </c>
      <c r="AB34" s="646">
        <f t="shared" si="7"/>
        <v>0</v>
      </c>
      <c r="AC34" s="633">
        <v>11.7</v>
      </c>
      <c r="AD34" s="633">
        <v>1</v>
      </c>
      <c r="AE34" s="628">
        <f t="shared" si="8"/>
        <v>11.7</v>
      </c>
      <c r="AF34" s="629">
        <f t="shared" si="9"/>
        <v>1</v>
      </c>
      <c r="AG34" s="654">
        <f t="shared" si="10"/>
        <v>79.778999999999996</v>
      </c>
      <c r="AH34" s="654">
        <f t="shared" si="11"/>
        <v>5.6985000000000001</v>
      </c>
      <c r="AI34" s="646">
        <f t="shared" si="12"/>
        <v>1</v>
      </c>
      <c r="AJ34" s="655" t="s">
        <v>165</v>
      </c>
      <c r="AK34" s="631"/>
    </row>
    <row r="35" spans="2:37" ht="15.75">
      <c r="B35" s="626">
        <v>25</v>
      </c>
      <c r="C35" s="632" t="s">
        <v>582</v>
      </c>
      <c r="D35" s="632" t="s">
        <v>583</v>
      </c>
      <c r="E35" s="643">
        <v>18.599999999999998</v>
      </c>
      <c r="F35" s="637">
        <v>0</v>
      </c>
      <c r="G35" s="637">
        <v>9.75</v>
      </c>
      <c r="H35" s="638">
        <v>0</v>
      </c>
      <c r="I35" s="645">
        <f t="shared" si="0"/>
        <v>14.174999999999999</v>
      </c>
      <c r="J35" s="646">
        <f t="shared" si="1"/>
        <v>0</v>
      </c>
      <c r="K35" s="637">
        <v>9.4499999999999993</v>
      </c>
      <c r="L35" s="637">
        <v>0</v>
      </c>
      <c r="M35" s="637">
        <v>12.600000000000001</v>
      </c>
      <c r="N35" s="637">
        <v>0</v>
      </c>
      <c r="O35" s="645">
        <f t="shared" si="2"/>
        <v>13.23</v>
      </c>
      <c r="P35" s="646">
        <f t="shared" si="3"/>
        <v>0</v>
      </c>
      <c r="Q35" s="637">
        <v>21</v>
      </c>
      <c r="R35" s="637">
        <v>0</v>
      </c>
      <c r="S35" s="645">
        <f t="shared" si="4"/>
        <v>21</v>
      </c>
      <c r="T35" s="637">
        <v>0</v>
      </c>
      <c r="U35" s="637">
        <v>12.3</v>
      </c>
      <c r="V35" s="637">
        <v>0</v>
      </c>
      <c r="W35" s="645">
        <f t="shared" si="5"/>
        <v>12.3</v>
      </c>
      <c r="X35" s="637">
        <v>0</v>
      </c>
      <c r="Y35" s="651">
        <v>16.8</v>
      </c>
      <c r="Z35" s="637">
        <v>0</v>
      </c>
      <c r="AA35" s="645">
        <f t="shared" si="6"/>
        <v>16.8</v>
      </c>
      <c r="AB35" s="646">
        <f t="shared" si="7"/>
        <v>0</v>
      </c>
      <c r="AC35" s="637">
        <v>9.15</v>
      </c>
      <c r="AD35" s="637">
        <v>0</v>
      </c>
      <c r="AE35" s="645">
        <f t="shared" si="8"/>
        <v>9.15</v>
      </c>
      <c r="AF35" s="646">
        <f t="shared" si="9"/>
        <v>0</v>
      </c>
      <c r="AG35" s="654">
        <f t="shared" si="10"/>
        <v>86.655000000000001</v>
      </c>
      <c r="AH35" s="654">
        <f t="shared" si="11"/>
        <v>6.1896428571428572</v>
      </c>
      <c r="AI35" s="646">
        <f t="shared" si="12"/>
        <v>0</v>
      </c>
      <c r="AJ35" s="655" t="s">
        <v>165</v>
      </c>
      <c r="AK35" s="631"/>
    </row>
    <row r="36" spans="2:37" ht="15.75">
      <c r="B36" s="626">
        <v>26</v>
      </c>
      <c r="C36" s="632" t="s">
        <v>584</v>
      </c>
      <c r="D36" s="632" t="s">
        <v>585</v>
      </c>
      <c r="E36" s="643" t="e">
        <v>#VALUE!</v>
      </c>
      <c r="F36" s="637">
        <v>0</v>
      </c>
      <c r="G36" s="637">
        <v>0</v>
      </c>
      <c r="H36" s="638">
        <v>0</v>
      </c>
      <c r="I36" s="645" t="e">
        <f t="shared" ref="I36" si="13" xml:space="preserve"> ((E36+G36)/6)*3</f>
        <v>#VALUE!</v>
      </c>
      <c r="J36" s="646">
        <f t="shared" ref="J36" si="14">F36+H36</f>
        <v>0</v>
      </c>
      <c r="K36" s="637" t="e">
        <v>#VALUE!</v>
      </c>
      <c r="L36" s="637">
        <v>0</v>
      </c>
      <c r="M36" s="637" t="e">
        <v>#VALUE!</v>
      </c>
      <c r="N36" s="637">
        <v>0</v>
      </c>
      <c r="O36" s="645" t="e">
        <f t="shared" ref="O36" si="15" xml:space="preserve"> ((K36+M36)/5)*3</f>
        <v>#VALUE!</v>
      </c>
      <c r="P36" s="646">
        <f t="shared" ref="P36" si="16">L36+N36</f>
        <v>0</v>
      </c>
      <c r="Q36" s="637" t="s">
        <v>696</v>
      </c>
      <c r="R36" s="637">
        <v>0</v>
      </c>
      <c r="S36" s="645" t="str">
        <f t="shared" ref="S36" si="17">Q36</f>
        <v>ABS</v>
      </c>
      <c r="T36" s="637">
        <v>0</v>
      </c>
      <c r="U36" s="637" t="e">
        <v>#VALUE!</v>
      </c>
      <c r="V36" s="637">
        <v>0</v>
      </c>
      <c r="W36" s="645" t="e">
        <f t="shared" ref="W36" si="18">U36</f>
        <v>#VALUE!</v>
      </c>
      <c r="X36" s="637">
        <v>0</v>
      </c>
      <c r="Y36" s="651">
        <v>0</v>
      </c>
      <c r="Z36" s="637">
        <v>0</v>
      </c>
      <c r="AA36" s="645">
        <f t="shared" ref="AA36" si="19">Y36</f>
        <v>0</v>
      </c>
      <c r="AB36" s="646">
        <f t="shared" ref="AB36" si="20">Z36</f>
        <v>0</v>
      </c>
      <c r="AC36" s="637">
        <v>0</v>
      </c>
      <c r="AD36" s="637">
        <v>0</v>
      </c>
      <c r="AE36" s="645">
        <f t="shared" ref="AE36" si="21">AC36</f>
        <v>0</v>
      </c>
      <c r="AF36" s="646">
        <f t="shared" ref="AF36" si="22">AD36</f>
        <v>0</v>
      </c>
      <c r="AG36" s="654" t="e">
        <f t="shared" ref="AG36" si="23" xml:space="preserve"> AE36+AA36+W36+S36+O36+I36</f>
        <v>#VALUE!</v>
      </c>
      <c r="AH36" s="654" t="e">
        <f t="shared" ref="AH36" si="24">AG36/14</f>
        <v>#VALUE!</v>
      </c>
      <c r="AI36" s="646">
        <f t="shared" ref="AI36" si="25">AF36+AB36+X36+T36+P36+J36</f>
        <v>0</v>
      </c>
      <c r="AJ36" s="655" t="s">
        <v>165</v>
      </c>
      <c r="AK36" s="631"/>
    </row>
    <row r="37" spans="2:37" ht="15.75">
      <c r="B37" s="626">
        <v>27</v>
      </c>
      <c r="C37" s="632" t="s">
        <v>586</v>
      </c>
      <c r="D37" s="632" t="s">
        <v>587</v>
      </c>
      <c r="E37" s="644">
        <v>33</v>
      </c>
      <c r="F37" s="639">
        <v>6</v>
      </c>
      <c r="G37" s="637">
        <v>19.5</v>
      </c>
      <c r="H37" s="638">
        <v>0</v>
      </c>
      <c r="I37" s="645">
        <f t="shared" si="0"/>
        <v>26.25</v>
      </c>
      <c r="J37" s="646">
        <v>6</v>
      </c>
      <c r="K37" s="637">
        <v>20.700000000000003</v>
      </c>
      <c r="L37" s="637">
        <v>0</v>
      </c>
      <c r="M37" s="637">
        <v>18.600000000000001</v>
      </c>
      <c r="N37" s="637">
        <v>0</v>
      </c>
      <c r="O37" s="645">
        <f t="shared" si="2"/>
        <v>23.580000000000005</v>
      </c>
      <c r="P37" s="646">
        <f t="shared" si="3"/>
        <v>0</v>
      </c>
      <c r="Q37" s="639">
        <v>30.599999999999998</v>
      </c>
      <c r="R37" s="639">
        <v>4</v>
      </c>
      <c r="S37" s="628">
        <f t="shared" si="4"/>
        <v>30.599999999999998</v>
      </c>
      <c r="T37" s="639">
        <v>4</v>
      </c>
      <c r="U37" s="639">
        <v>21.7</v>
      </c>
      <c r="V37" s="639">
        <v>2</v>
      </c>
      <c r="W37" s="628">
        <f t="shared" si="5"/>
        <v>21.7</v>
      </c>
      <c r="X37" s="639">
        <v>2</v>
      </c>
      <c r="Y37" s="652">
        <v>20.3</v>
      </c>
      <c r="Z37" s="639">
        <v>2</v>
      </c>
      <c r="AA37" s="628">
        <f t="shared" si="6"/>
        <v>20.3</v>
      </c>
      <c r="AB37" s="629">
        <f t="shared" si="7"/>
        <v>2</v>
      </c>
      <c r="AC37" s="637">
        <v>7.85</v>
      </c>
      <c r="AD37" s="637">
        <v>0</v>
      </c>
      <c r="AE37" s="645">
        <f t="shared" si="8"/>
        <v>7.85</v>
      </c>
      <c r="AF37" s="646">
        <f t="shared" si="9"/>
        <v>0</v>
      </c>
      <c r="AG37" s="654">
        <f t="shared" si="10"/>
        <v>130.28</v>
      </c>
      <c r="AH37" s="654">
        <f t="shared" si="11"/>
        <v>9.305714285714286</v>
      </c>
      <c r="AI37" s="646">
        <f t="shared" si="12"/>
        <v>14</v>
      </c>
      <c r="AJ37" s="655" t="s">
        <v>165</v>
      </c>
      <c r="AK37" s="631"/>
    </row>
    <row r="38" spans="2:37" ht="15.75">
      <c r="B38" s="626">
        <v>28</v>
      </c>
      <c r="C38" s="632" t="s">
        <v>588</v>
      </c>
      <c r="D38" s="632" t="s">
        <v>589</v>
      </c>
      <c r="E38" s="643">
        <v>24.450000000000003</v>
      </c>
      <c r="F38" s="637">
        <v>0</v>
      </c>
      <c r="G38" s="639">
        <v>33</v>
      </c>
      <c r="H38" s="648">
        <v>6</v>
      </c>
      <c r="I38" s="645">
        <f t="shared" si="0"/>
        <v>28.725000000000001</v>
      </c>
      <c r="J38" s="646">
        <v>0</v>
      </c>
      <c r="K38" s="637">
        <v>24.599999999999998</v>
      </c>
      <c r="L38" s="637">
        <v>0</v>
      </c>
      <c r="M38" s="639">
        <v>20</v>
      </c>
      <c r="N38" s="639">
        <v>3</v>
      </c>
      <c r="O38" s="645">
        <f t="shared" si="2"/>
        <v>26.759999999999994</v>
      </c>
      <c r="P38" s="646">
        <f t="shared" si="3"/>
        <v>3</v>
      </c>
      <c r="Q38" s="639">
        <v>30.660000000000004</v>
      </c>
      <c r="R38" s="639">
        <v>4</v>
      </c>
      <c r="S38" s="628">
        <f t="shared" si="4"/>
        <v>30.660000000000004</v>
      </c>
      <c r="T38" s="639">
        <v>4</v>
      </c>
      <c r="U38" s="639">
        <v>20</v>
      </c>
      <c r="V38" s="639">
        <v>2</v>
      </c>
      <c r="W38" s="628">
        <f t="shared" si="5"/>
        <v>20</v>
      </c>
      <c r="X38" s="639">
        <v>2</v>
      </c>
      <c r="Y38" s="652">
        <v>23.2</v>
      </c>
      <c r="Z38" s="639">
        <v>2</v>
      </c>
      <c r="AA38" s="628">
        <f t="shared" si="6"/>
        <v>23.2</v>
      </c>
      <c r="AB38" s="629">
        <f t="shared" si="7"/>
        <v>2</v>
      </c>
      <c r="AC38" s="633">
        <v>15</v>
      </c>
      <c r="AD38" s="633">
        <v>1</v>
      </c>
      <c r="AE38" s="628">
        <f t="shared" si="8"/>
        <v>15</v>
      </c>
      <c r="AF38" s="629">
        <f t="shared" si="9"/>
        <v>1</v>
      </c>
      <c r="AG38" s="630">
        <f t="shared" si="10"/>
        <v>144.345</v>
      </c>
      <c r="AH38" s="630">
        <f t="shared" si="11"/>
        <v>10.310357142857143</v>
      </c>
      <c r="AI38" s="629">
        <v>30</v>
      </c>
      <c r="AJ38" s="644" t="s">
        <v>164</v>
      </c>
      <c r="AK38" s="631"/>
    </row>
    <row r="39" spans="2:37" ht="15.75">
      <c r="B39" s="626">
        <v>29</v>
      </c>
      <c r="C39" s="632" t="s">
        <v>590</v>
      </c>
      <c r="D39" s="632" t="s">
        <v>572</v>
      </c>
      <c r="E39" s="643">
        <v>12.450000000000001</v>
      </c>
      <c r="F39" s="637">
        <v>0</v>
      </c>
      <c r="G39" s="637">
        <v>5.25</v>
      </c>
      <c r="H39" s="638">
        <v>0</v>
      </c>
      <c r="I39" s="645">
        <f t="shared" si="0"/>
        <v>8.8500000000000014</v>
      </c>
      <c r="J39" s="646">
        <v>0</v>
      </c>
      <c r="K39" s="637">
        <v>9.6000000000000014</v>
      </c>
      <c r="L39" s="637">
        <v>0</v>
      </c>
      <c r="M39" s="637">
        <v>2.8</v>
      </c>
      <c r="N39" s="637">
        <v>0</v>
      </c>
      <c r="O39" s="645">
        <f t="shared" si="2"/>
        <v>7.4400000000000013</v>
      </c>
      <c r="P39" s="646">
        <f t="shared" si="3"/>
        <v>0</v>
      </c>
      <c r="Q39" s="637">
        <v>19.200000000000003</v>
      </c>
      <c r="R39" s="637">
        <v>0</v>
      </c>
      <c r="S39" s="645">
        <f t="shared" si="4"/>
        <v>19.200000000000003</v>
      </c>
      <c r="T39" s="637">
        <v>0</v>
      </c>
      <c r="U39" s="637">
        <v>8.9</v>
      </c>
      <c r="V39" s="637">
        <v>0</v>
      </c>
      <c r="W39" s="645">
        <f t="shared" si="5"/>
        <v>8.9</v>
      </c>
      <c r="X39" s="637">
        <v>0</v>
      </c>
      <c r="Y39" s="651">
        <v>10.4</v>
      </c>
      <c r="Z39" s="637">
        <v>0</v>
      </c>
      <c r="AA39" s="645">
        <f t="shared" si="6"/>
        <v>10.4</v>
      </c>
      <c r="AB39" s="646">
        <f t="shared" si="7"/>
        <v>0</v>
      </c>
      <c r="AC39" s="637">
        <v>6.85</v>
      </c>
      <c r="AD39" s="637">
        <v>0</v>
      </c>
      <c r="AE39" s="645">
        <f t="shared" si="8"/>
        <v>6.85</v>
      </c>
      <c r="AF39" s="646">
        <f t="shared" si="9"/>
        <v>0</v>
      </c>
      <c r="AG39" s="654">
        <f t="shared" si="10"/>
        <v>61.640000000000008</v>
      </c>
      <c r="AH39" s="654">
        <f t="shared" si="11"/>
        <v>4.402857142857143</v>
      </c>
      <c r="AI39" s="646">
        <f t="shared" si="12"/>
        <v>0</v>
      </c>
      <c r="AJ39" s="655" t="s">
        <v>165</v>
      </c>
      <c r="AK39" s="631"/>
    </row>
    <row r="40" spans="2:37" ht="15.75">
      <c r="B40" s="626">
        <v>30</v>
      </c>
      <c r="C40" s="632" t="s">
        <v>591</v>
      </c>
      <c r="D40" s="632" t="s">
        <v>592</v>
      </c>
      <c r="E40" s="642">
        <v>20</v>
      </c>
      <c r="F40" s="637">
        <v>0</v>
      </c>
      <c r="G40" s="637">
        <v>24.75</v>
      </c>
      <c r="H40" s="638">
        <v>0</v>
      </c>
      <c r="I40" s="645">
        <f t="shared" si="0"/>
        <v>22.375</v>
      </c>
      <c r="J40" s="646">
        <v>0</v>
      </c>
      <c r="K40" s="637">
        <v>15.75</v>
      </c>
      <c r="L40" s="637">
        <v>0</v>
      </c>
      <c r="M40" s="637">
        <v>3.5999999999999996</v>
      </c>
      <c r="N40" s="637">
        <v>0</v>
      </c>
      <c r="O40" s="645">
        <f t="shared" si="2"/>
        <v>11.61</v>
      </c>
      <c r="P40" s="646">
        <f t="shared" si="3"/>
        <v>0</v>
      </c>
      <c r="Q40" s="637">
        <v>25.659999999999997</v>
      </c>
      <c r="R40" s="637">
        <v>0</v>
      </c>
      <c r="S40" s="645">
        <f t="shared" si="4"/>
        <v>25.659999999999997</v>
      </c>
      <c r="T40" s="637">
        <v>0</v>
      </c>
      <c r="U40" s="637">
        <v>13.74</v>
      </c>
      <c r="V40" s="637">
        <v>0</v>
      </c>
      <c r="W40" s="645">
        <f t="shared" si="5"/>
        <v>13.74</v>
      </c>
      <c r="X40" s="637">
        <v>0</v>
      </c>
      <c r="Y40" s="652">
        <v>24.7</v>
      </c>
      <c r="Z40" s="639">
        <v>2</v>
      </c>
      <c r="AA40" s="628">
        <f t="shared" si="6"/>
        <v>24.7</v>
      </c>
      <c r="AB40" s="629">
        <f t="shared" si="7"/>
        <v>2</v>
      </c>
      <c r="AC40" s="637">
        <v>7</v>
      </c>
      <c r="AD40" s="637">
        <v>0</v>
      </c>
      <c r="AE40" s="645">
        <f t="shared" si="8"/>
        <v>7</v>
      </c>
      <c r="AF40" s="646">
        <f t="shared" si="9"/>
        <v>0</v>
      </c>
      <c r="AG40" s="654">
        <f t="shared" si="10"/>
        <v>105.08499999999999</v>
      </c>
      <c r="AH40" s="654">
        <f t="shared" si="11"/>
        <v>7.5060714285714285</v>
      </c>
      <c r="AI40" s="646">
        <f t="shared" si="12"/>
        <v>2</v>
      </c>
      <c r="AJ40" s="655" t="s">
        <v>165</v>
      </c>
      <c r="AK40" s="631"/>
    </row>
    <row r="41" spans="2:37" ht="15.75">
      <c r="B41" s="626">
        <v>31</v>
      </c>
      <c r="C41" s="632" t="s">
        <v>593</v>
      </c>
      <c r="D41" s="632" t="s">
        <v>594</v>
      </c>
      <c r="E41" s="644">
        <v>35.700000000000003</v>
      </c>
      <c r="F41" s="639">
        <v>6</v>
      </c>
      <c r="G41" s="637">
        <v>24.150000000000002</v>
      </c>
      <c r="H41" s="638">
        <v>0</v>
      </c>
      <c r="I41" s="645">
        <f t="shared" si="0"/>
        <v>29.925000000000004</v>
      </c>
      <c r="J41" s="646">
        <v>6</v>
      </c>
      <c r="K41" s="637">
        <v>24.450000000000003</v>
      </c>
      <c r="L41" s="637">
        <v>0</v>
      </c>
      <c r="M41" s="637">
        <v>13.200000000000001</v>
      </c>
      <c r="N41" s="637">
        <v>0</v>
      </c>
      <c r="O41" s="645">
        <f t="shared" si="2"/>
        <v>22.590000000000003</v>
      </c>
      <c r="P41" s="646">
        <f t="shared" si="3"/>
        <v>0</v>
      </c>
      <c r="Q41" s="637">
        <v>23.4</v>
      </c>
      <c r="R41" s="637">
        <v>0</v>
      </c>
      <c r="S41" s="645">
        <f t="shared" si="4"/>
        <v>23.4</v>
      </c>
      <c r="T41" s="637">
        <v>0</v>
      </c>
      <c r="U41" s="637">
        <v>13.5</v>
      </c>
      <c r="V41" s="637">
        <v>0</v>
      </c>
      <c r="W41" s="645">
        <f t="shared" si="5"/>
        <v>13.5</v>
      </c>
      <c r="X41" s="637">
        <v>0</v>
      </c>
      <c r="Y41" s="652">
        <v>22.804000000000002</v>
      </c>
      <c r="Z41" s="639">
        <v>2</v>
      </c>
      <c r="AA41" s="628">
        <f t="shared" si="6"/>
        <v>22.804000000000002</v>
      </c>
      <c r="AB41" s="629">
        <f t="shared" si="7"/>
        <v>2</v>
      </c>
      <c r="AC41" s="633">
        <v>13.2</v>
      </c>
      <c r="AD41" s="633">
        <v>1</v>
      </c>
      <c r="AE41" s="628">
        <f t="shared" si="8"/>
        <v>13.2</v>
      </c>
      <c r="AF41" s="629">
        <f t="shared" si="9"/>
        <v>1</v>
      </c>
      <c r="AG41" s="654">
        <f t="shared" si="10"/>
        <v>125.41900000000001</v>
      </c>
      <c r="AH41" s="654">
        <f t="shared" si="11"/>
        <v>8.9585000000000008</v>
      </c>
      <c r="AI41" s="646">
        <f t="shared" si="12"/>
        <v>9</v>
      </c>
      <c r="AJ41" s="655" t="s">
        <v>165</v>
      </c>
      <c r="AK41" s="631"/>
    </row>
    <row r="42" spans="2:37" ht="15.75">
      <c r="B42" s="626">
        <v>32</v>
      </c>
      <c r="C42" s="632" t="s">
        <v>595</v>
      </c>
      <c r="D42" s="632" t="s">
        <v>596</v>
      </c>
      <c r="E42" s="644">
        <v>30.900000000000002</v>
      </c>
      <c r="F42" s="639">
        <v>6</v>
      </c>
      <c r="G42" s="639">
        <v>34</v>
      </c>
      <c r="H42" s="648">
        <v>6</v>
      </c>
      <c r="I42" s="628">
        <f t="shared" si="0"/>
        <v>32.450000000000003</v>
      </c>
      <c r="J42" s="639">
        <v>12</v>
      </c>
      <c r="K42" s="637">
        <v>19</v>
      </c>
      <c r="L42" s="637">
        <v>0</v>
      </c>
      <c r="M42" s="637">
        <v>17.399999999999999</v>
      </c>
      <c r="N42" s="637">
        <v>0</v>
      </c>
      <c r="O42" s="645">
        <f t="shared" si="2"/>
        <v>21.839999999999996</v>
      </c>
      <c r="P42" s="646">
        <f t="shared" si="3"/>
        <v>0</v>
      </c>
      <c r="Q42" s="637">
        <v>23</v>
      </c>
      <c r="R42" s="637">
        <v>0</v>
      </c>
      <c r="S42" s="645">
        <f t="shared" si="4"/>
        <v>23</v>
      </c>
      <c r="T42" s="637">
        <v>0</v>
      </c>
      <c r="U42" s="639">
        <v>20.04</v>
      </c>
      <c r="V42" s="639">
        <v>2</v>
      </c>
      <c r="W42" s="628">
        <f t="shared" si="5"/>
        <v>20.04</v>
      </c>
      <c r="X42" s="639">
        <v>2</v>
      </c>
      <c r="Y42" s="652">
        <v>24.2</v>
      </c>
      <c r="Z42" s="639">
        <v>2</v>
      </c>
      <c r="AA42" s="628">
        <f t="shared" si="6"/>
        <v>24.2</v>
      </c>
      <c r="AB42" s="629">
        <f t="shared" si="7"/>
        <v>2</v>
      </c>
      <c r="AC42" s="633">
        <v>10</v>
      </c>
      <c r="AD42" s="633">
        <v>1</v>
      </c>
      <c r="AE42" s="628">
        <f t="shared" si="8"/>
        <v>10</v>
      </c>
      <c r="AF42" s="629">
        <f t="shared" si="9"/>
        <v>1</v>
      </c>
      <c r="AG42" s="654">
        <f t="shared" si="10"/>
        <v>131.53000000000003</v>
      </c>
      <c r="AH42" s="654">
        <f t="shared" si="11"/>
        <v>9.3950000000000014</v>
      </c>
      <c r="AI42" s="646">
        <f t="shared" si="12"/>
        <v>17</v>
      </c>
      <c r="AJ42" s="655" t="s">
        <v>165</v>
      </c>
      <c r="AK42" s="631"/>
    </row>
    <row r="43" spans="2:37" ht="15.75">
      <c r="B43" s="626">
        <v>33</v>
      </c>
      <c r="C43" s="632" t="s">
        <v>597</v>
      </c>
      <c r="D43" s="632" t="s">
        <v>392</v>
      </c>
      <c r="E43" s="644">
        <v>31.650000000000002</v>
      </c>
      <c r="F43" s="639">
        <v>6</v>
      </c>
      <c r="G43" s="637">
        <v>27</v>
      </c>
      <c r="H43" s="638">
        <v>0</v>
      </c>
      <c r="I43" s="645">
        <f t="shared" si="0"/>
        <v>29.325000000000003</v>
      </c>
      <c r="J43" s="637">
        <v>0</v>
      </c>
      <c r="K43" s="637">
        <v>8.6999999999999993</v>
      </c>
      <c r="L43" s="637">
        <v>0</v>
      </c>
      <c r="M43" s="637">
        <v>8</v>
      </c>
      <c r="N43" s="637">
        <v>0</v>
      </c>
      <c r="O43" s="645">
        <f t="shared" si="2"/>
        <v>10.02</v>
      </c>
      <c r="P43" s="646">
        <f t="shared" si="3"/>
        <v>0</v>
      </c>
      <c r="Q43" s="637">
        <v>25.5</v>
      </c>
      <c r="R43" s="637">
        <v>0</v>
      </c>
      <c r="S43" s="645">
        <f t="shared" si="4"/>
        <v>25.5</v>
      </c>
      <c r="T43" s="637">
        <v>0</v>
      </c>
      <c r="U43" s="639">
        <v>21.2</v>
      </c>
      <c r="V43" s="639">
        <v>2</v>
      </c>
      <c r="W43" s="628">
        <f t="shared" si="5"/>
        <v>21.2</v>
      </c>
      <c r="X43" s="639">
        <v>2</v>
      </c>
      <c r="Y43" s="652">
        <v>23.9</v>
      </c>
      <c r="Z43" s="639">
        <v>2</v>
      </c>
      <c r="AA43" s="628">
        <f t="shared" si="6"/>
        <v>23.9</v>
      </c>
      <c r="AB43" s="629">
        <f t="shared" si="7"/>
        <v>2</v>
      </c>
      <c r="AC43" s="633">
        <v>10</v>
      </c>
      <c r="AD43" s="633">
        <v>1</v>
      </c>
      <c r="AE43" s="628">
        <f t="shared" si="8"/>
        <v>10</v>
      </c>
      <c r="AF43" s="629">
        <f t="shared" si="9"/>
        <v>1</v>
      </c>
      <c r="AG43" s="654">
        <f t="shared" si="10"/>
        <v>119.94499999999999</v>
      </c>
      <c r="AH43" s="654">
        <f t="shared" si="11"/>
        <v>8.567499999999999</v>
      </c>
      <c r="AI43" s="646">
        <f t="shared" si="12"/>
        <v>5</v>
      </c>
      <c r="AJ43" s="655" t="s">
        <v>165</v>
      </c>
      <c r="AK43" s="631"/>
    </row>
    <row r="44" spans="2:37" ht="15.75">
      <c r="B44" s="626">
        <v>34</v>
      </c>
      <c r="C44" s="632" t="s">
        <v>598</v>
      </c>
      <c r="D44" s="632" t="s">
        <v>154</v>
      </c>
      <c r="E44" s="644">
        <v>36.599999999999994</v>
      </c>
      <c r="F44" s="639">
        <v>6</v>
      </c>
      <c r="G44" s="639">
        <v>36</v>
      </c>
      <c r="H44" s="649">
        <v>6</v>
      </c>
      <c r="I44" s="628">
        <f t="shared" si="0"/>
        <v>36.299999999999997</v>
      </c>
      <c r="J44" s="650">
        <v>6</v>
      </c>
      <c r="K44" s="637">
        <v>27.150000000000002</v>
      </c>
      <c r="L44" s="637">
        <v>0</v>
      </c>
      <c r="M44" s="637">
        <v>15.1</v>
      </c>
      <c r="N44" s="637">
        <v>0</v>
      </c>
      <c r="O44" s="645">
        <f t="shared" si="2"/>
        <v>25.349999999999998</v>
      </c>
      <c r="P44" s="646">
        <f t="shared" si="3"/>
        <v>0</v>
      </c>
      <c r="Q44" s="639">
        <v>33.450000000000003</v>
      </c>
      <c r="R44" s="639">
        <v>4</v>
      </c>
      <c r="S44" s="628">
        <f t="shared" si="4"/>
        <v>33.450000000000003</v>
      </c>
      <c r="T44" s="639">
        <v>4</v>
      </c>
      <c r="U44" s="639">
        <v>24.2</v>
      </c>
      <c r="V44" s="639">
        <v>2</v>
      </c>
      <c r="W44" s="628">
        <f t="shared" si="5"/>
        <v>24.2</v>
      </c>
      <c r="X44" s="639">
        <v>2</v>
      </c>
      <c r="Y44" s="652">
        <v>22.5</v>
      </c>
      <c r="Z44" s="639">
        <v>2</v>
      </c>
      <c r="AA44" s="628">
        <f t="shared" si="6"/>
        <v>22.5</v>
      </c>
      <c r="AB44" s="629">
        <f t="shared" si="7"/>
        <v>2</v>
      </c>
      <c r="AC44" s="633">
        <v>11.5</v>
      </c>
      <c r="AD44" s="633">
        <v>1</v>
      </c>
      <c r="AE44" s="628">
        <f t="shared" si="8"/>
        <v>11.5</v>
      </c>
      <c r="AF44" s="629">
        <f t="shared" si="9"/>
        <v>1</v>
      </c>
      <c r="AG44" s="630">
        <f t="shared" si="10"/>
        <v>153.30000000000001</v>
      </c>
      <c r="AH44" s="630">
        <f t="shared" si="11"/>
        <v>10.950000000000001</v>
      </c>
      <c r="AI44" s="629">
        <v>30</v>
      </c>
      <c r="AJ44" s="644" t="s">
        <v>164</v>
      </c>
      <c r="AK44" s="631"/>
    </row>
    <row r="45" spans="2:37" ht="15.75">
      <c r="B45" s="626">
        <v>35</v>
      </c>
      <c r="C45" s="632" t="s">
        <v>598</v>
      </c>
      <c r="D45" s="632" t="s">
        <v>137</v>
      </c>
      <c r="E45" s="643">
        <v>25.049999999999997</v>
      </c>
      <c r="F45" s="637">
        <v>0</v>
      </c>
      <c r="G45" s="637">
        <v>12</v>
      </c>
      <c r="H45" s="638">
        <v>0</v>
      </c>
      <c r="I45" s="645">
        <f t="shared" si="0"/>
        <v>18.524999999999999</v>
      </c>
      <c r="J45" s="637">
        <v>0</v>
      </c>
      <c r="K45" s="637">
        <v>15.75</v>
      </c>
      <c r="L45" s="637">
        <v>0</v>
      </c>
      <c r="M45" s="637">
        <v>5.0999999999999996</v>
      </c>
      <c r="N45" s="637">
        <v>0</v>
      </c>
      <c r="O45" s="645">
        <f t="shared" si="2"/>
        <v>12.51</v>
      </c>
      <c r="P45" s="646">
        <f t="shared" si="3"/>
        <v>0</v>
      </c>
      <c r="Q45" s="651">
        <v>13.895999999999999</v>
      </c>
      <c r="R45" s="637">
        <v>0</v>
      </c>
      <c r="S45" s="645">
        <f t="shared" si="4"/>
        <v>13.895999999999999</v>
      </c>
      <c r="T45" s="637">
        <v>0</v>
      </c>
      <c r="U45" s="637">
        <v>15.2</v>
      </c>
      <c r="V45" s="637">
        <v>0</v>
      </c>
      <c r="W45" s="645">
        <f t="shared" si="5"/>
        <v>15.2</v>
      </c>
      <c r="X45" s="637">
        <v>0</v>
      </c>
      <c r="Y45" s="651">
        <v>15.504000000000001</v>
      </c>
      <c r="Z45" s="637">
        <v>0</v>
      </c>
      <c r="AA45" s="645">
        <f t="shared" si="6"/>
        <v>15.504000000000001</v>
      </c>
      <c r="AB45" s="646">
        <f t="shared" si="7"/>
        <v>0</v>
      </c>
      <c r="AC45" s="637">
        <v>7.5</v>
      </c>
      <c r="AD45" s="637">
        <v>0</v>
      </c>
      <c r="AE45" s="645">
        <f t="shared" si="8"/>
        <v>7.5</v>
      </c>
      <c r="AF45" s="646">
        <f t="shared" si="9"/>
        <v>0</v>
      </c>
      <c r="AG45" s="654">
        <f t="shared" si="10"/>
        <v>83.134999999999991</v>
      </c>
      <c r="AH45" s="654">
        <f t="shared" si="11"/>
        <v>5.9382142857142854</v>
      </c>
      <c r="AI45" s="646">
        <f t="shared" si="12"/>
        <v>0</v>
      </c>
      <c r="AJ45" s="655" t="s">
        <v>165</v>
      </c>
      <c r="AK45" s="631"/>
    </row>
    <row r="46" spans="2:37" ht="15.75">
      <c r="B46" s="626">
        <v>36</v>
      </c>
      <c r="C46" s="632" t="s">
        <v>599</v>
      </c>
      <c r="D46" s="632" t="s">
        <v>600</v>
      </c>
      <c r="E46" s="644">
        <v>46.650000000000006</v>
      </c>
      <c r="F46" s="639">
        <v>6</v>
      </c>
      <c r="G46" s="637">
        <v>27.900000000000002</v>
      </c>
      <c r="H46" s="638">
        <v>0</v>
      </c>
      <c r="I46" s="628">
        <f t="shared" si="0"/>
        <v>37.275000000000006</v>
      </c>
      <c r="J46" s="639">
        <v>12</v>
      </c>
      <c r="K46" s="639">
        <v>38.549999999999997</v>
      </c>
      <c r="L46" s="639">
        <v>6</v>
      </c>
      <c r="M46" s="639">
        <v>27.5</v>
      </c>
      <c r="N46" s="639">
        <v>3</v>
      </c>
      <c r="O46" s="628">
        <f t="shared" si="2"/>
        <v>39.629999999999995</v>
      </c>
      <c r="P46" s="629">
        <f t="shared" si="3"/>
        <v>9</v>
      </c>
      <c r="Q46" s="651">
        <v>28.146000000000001</v>
      </c>
      <c r="R46" s="637">
        <v>0</v>
      </c>
      <c r="S46" s="645">
        <f t="shared" si="4"/>
        <v>28.146000000000001</v>
      </c>
      <c r="T46" s="637">
        <v>0</v>
      </c>
      <c r="U46" s="639">
        <v>20</v>
      </c>
      <c r="V46" s="639">
        <v>2</v>
      </c>
      <c r="W46" s="628">
        <f t="shared" si="5"/>
        <v>20</v>
      </c>
      <c r="X46" s="639">
        <v>2</v>
      </c>
      <c r="Y46" s="652">
        <v>24.7</v>
      </c>
      <c r="Z46" s="639">
        <v>2</v>
      </c>
      <c r="AA46" s="628">
        <f t="shared" si="6"/>
        <v>24.7</v>
      </c>
      <c r="AB46" s="629">
        <f t="shared" si="7"/>
        <v>2</v>
      </c>
      <c r="AC46" s="633">
        <v>13.2</v>
      </c>
      <c r="AD46" s="633">
        <v>1</v>
      </c>
      <c r="AE46" s="628">
        <f t="shared" si="8"/>
        <v>13.2</v>
      </c>
      <c r="AF46" s="629">
        <f t="shared" si="9"/>
        <v>1</v>
      </c>
      <c r="AG46" s="630">
        <f t="shared" si="10"/>
        <v>162.95099999999999</v>
      </c>
      <c r="AH46" s="630">
        <f t="shared" si="11"/>
        <v>11.639357142857142</v>
      </c>
      <c r="AI46" s="629">
        <v>30</v>
      </c>
      <c r="AJ46" s="644" t="s">
        <v>164</v>
      </c>
      <c r="AK46" s="631"/>
    </row>
    <row r="47" spans="2:37" ht="15.75">
      <c r="B47" s="626">
        <v>37</v>
      </c>
      <c r="C47" s="632" t="s">
        <v>601</v>
      </c>
      <c r="D47" s="632" t="s">
        <v>602</v>
      </c>
      <c r="E47" s="644">
        <v>36.449999999999996</v>
      </c>
      <c r="F47" s="639">
        <v>6</v>
      </c>
      <c r="G47" s="637">
        <v>21.450000000000003</v>
      </c>
      <c r="H47" s="638">
        <v>0</v>
      </c>
      <c r="I47" s="645">
        <f t="shared" si="0"/>
        <v>28.950000000000003</v>
      </c>
      <c r="J47" s="637">
        <v>6</v>
      </c>
      <c r="K47" s="637">
        <v>23.7</v>
      </c>
      <c r="L47" s="637">
        <v>0</v>
      </c>
      <c r="M47" s="637">
        <v>18.7</v>
      </c>
      <c r="N47" s="637">
        <v>0</v>
      </c>
      <c r="O47" s="645">
        <f t="shared" si="2"/>
        <v>25.44</v>
      </c>
      <c r="P47" s="646">
        <f t="shared" si="3"/>
        <v>0</v>
      </c>
      <c r="Q47" s="651">
        <v>24.846</v>
      </c>
      <c r="R47" s="637">
        <v>0</v>
      </c>
      <c r="S47" s="645">
        <f t="shared" si="4"/>
        <v>24.846</v>
      </c>
      <c r="T47" s="637">
        <v>0</v>
      </c>
      <c r="U47" s="639">
        <v>24.1</v>
      </c>
      <c r="V47" s="639">
        <v>2</v>
      </c>
      <c r="W47" s="628">
        <f t="shared" si="5"/>
        <v>24.1</v>
      </c>
      <c r="X47" s="639">
        <v>2</v>
      </c>
      <c r="Y47" s="651">
        <v>12.603999999999999</v>
      </c>
      <c r="Z47" s="637">
        <v>0</v>
      </c>
      <c r="AA47" s="628">
        <f t="shared" si="6"/>
        <v>12.603999999999999</v>
      </c>
      <c r="AB47" s="629">
        <f t="shared" si="7"/>
        <v>0</v>
      </c>
      <c r="AC47" s="637">
        <v>7.35</v>
      </c>
      <c r="AD47" s="637">
        <v>0</v>
      </c>
      <c r="AE47" s="645">
        <f t="shared" si="8"/>
        <v>7.35</v>
      </c>
      <c r="AF47" s="646">
        <f t="shared" si="9"/>
        <v>0</v>
      </c>
      <c r="AG47" s="654">
        <f t="shared" si="10"/>
        <v>123.29</v>
      </c>
      <c r="AH47" s="654">
        <f t="shared" si="11"/>
        <v>8.8064285714285724</v>
      </c>
      <c r="AI47" s="646">
        <f t="shared" si="12"/>
        <v>8</v>
      </c>
      <c r="AJ47" s="655" t="s">
        <v>165</v>
      </c>
      <c r="AK47" s="631"/>
    </row>
    <row r="48" spans="2:37" ht="15.75">
      <c r="B48" s="626">
        <v>38</v>
      </c>
      <c r="C48" s="632" t="s">
        <v>603</v>
      </c>
      <c r="D48" s="632" t="s">
        <v>12</v>
      </c>
      <c r="E48" s="643">
        <v>24.150000000000002</v>
      </c>
      <c r="F48" s="637">
        <v>0</v>
      </c>
      <c r="G48" s="637">
        <v>19.500000000000004</v>
      </c>
      <c r="H48" s="638">
        <v>0</v>
      </c>
      <c r="I48" s="645">
        <f t="shared" si="0"/>
        <v>21.825000000000003</v>
      </c>
      <c r="J48" s="637">
        <v>0</v>
      </c>
      <c r="K48" s="637">
        <v>14.549999999999999</v>
      </c>
      <c r="L48" s="637">
        <v>0</v>
      </c>
      <c r="M48" s="637">
        <v>17.299999999999997</v>
      </c>
      <c r="N48" s="637">
        <v>0</v>
      </c>
      <c r="O48" s="645">
        <f t="shared" si="2"/>
        <v>19.11</v>
      </c>
      <c r="P48" s="646">
        <f t="shared" si="3"/>
        <v>0</v>
      </c>
      <c r="Q48" s="651">
        <v>17.597999999999999</v>
      </c>
      <c r="R48" s="637">
        <v>0</v>
      </c>
      <c r="S48" s="645">
        <f t="shared" si="4"/>
        <v>17.597999999999999</v>
      </c>
      <c r="T48" s="637">
        <v>0</v>
      </c>
      <c r="U48" s="637">
        <v>12.100000000000001</v>
      </c>
      <c r="V48" s="637">
        <v>0</v>
      </c>
      <c r="W48" s="645">
        <f t="shared" si="5"/>
        <v>12.100000000000001</v>
      </c>
      <c r="X48" s="637">
        <v>0</v>
      </c>
      <c r="Y48" s="651">
        <v>18</v>
      </c>
      <c r="Z48" s="637">
        <v>0</v>
      </c>
      <c r="AA48" s="645">
        <f t="shared" si="6"/>
        <v>18</v>
      </c>
      <c r="AB48" s="646">
        <f t="shared" si="7"/>
        <v>0</v>
      </c>
      <c r="AC48" s="637">
        <v>7.85</v>
      </c>
      <c r="AD48" s="637">
        <v>0</v>
      </c>
      <c r="AE48" s="645">
        <f t="shared" si="8"/>
        <v>7.85</v>
      </c>
      <c r="AF48" s="646">
        <f t="shared" si="9"/>
        <v>0</v>
      </c>
      <c r="AG48" s="654">
        <f t="shared" si="10"/>
        <v>96.483000000000004</v>
      </c>
      <c r="AH48" s="654">
        <f t="shared" si="11"/>
        <v>6.8916428571428572</v>
      </c>
      <c r="AI48" s="646">
        <f t="shared" si="12"/>
        <v>0</v>
      </c>
      <c r="AJ48" s="655" t="s">
        <v>165</v>
      </c>
      <c r="AK48" s="631"/>
    </row>
    <row r="49" spans="2:37" ht="15.75">
      <c r="B49" s="626">
        <v>39</v>
      </c>
      <c r="C49" s="634" t="s">
        <v>604</v>
      </c>
      <c r="D49" s="634" t="s">
        <v>605</v>
      </c>
      <c r="E49" s="643">
        <v>14.55</v>
      </c>
      <c r="F49" s="637">
        <v>0</v>
      </c>
      <c r="G49" s="637">
        <v>15</v>
      </c>
      <c r="H49" s="638">
        <v>0</v>
      </c>
      <c r="I49" s="645">
        <f t="shared" si="0"/>
        <v>14.774999999999999</v>
      </c>
      <c r="J49" s="637">
        <v>0</v>
      </c>
      <c r="K49" s="637">
        <v>7.6499999999999995</v>
      </c>
      <c r="L49" s="637">
        <v>0</v>
      </c>
      <c r="M49" s="637">
        <v>11.3</v>
      </c>
      <c r="N49" s="637">
        <v>0</v>
      </c>
      <c r="O49" s="645">
        <f t="shared" si="2"/>
        <v>11.370000000000001</v>
      </c>
      <c r="P49" s="646">
        <f t="shared" si="3"/>
        <v>0</v>
      </c>
      <c r="Q49" s="651">
        <v>17.897999999999996</v>
      </c>
      <c r="R49" s="637">
        <v>0</v>
      </c>
      <c r="S49" s="645">
        <f t="shared" si="4"/>
        <v>17.897999999999996</v>
      </c>
      <c r="T49" s="637">
        <v>0</v>
      </c>
      <c r="U49" s="637">
        <v>19.399999999999999</v>
      </c>
      <c r="V49" s="637">
        <v>0</v>
      </c>
      <c r="W49" s="645">
        <f t="shared" si="5"/>
        <v>19.399999999999999</v>
      </c>
      <c r="X49" s="637">
        <v>0</v>
      </c>
      <c r="Y49" s="651">
        <v>14.404</v>
      </c>
      <c r="Z49" s="637">
        <v>0</v>
      </c>
      <c r="AA49" s="645">
        <f t="shared" si="6"/>
        <v>14.404</v>
      </c>
      <c r="AB49" s="646">
        <f t="shared" si="7"/>
        <v>0</v>
      </c>
      <c r="AC49" s="633">
        <v>12.05</v>
      </c>
      <c r="AD49" s="633">
        <v>1</v>
      </c>
      <c r="AE49" s="628">
        <f t="shared" si="8"/>
        <v>12.05</v>
      </c>
      <c r="AF49" s="629">
        <f t="shared" si="9"/>
        <v>1</v>
      </c>
      <c r="AG49" s="654">
        <f t="shared" si="10"/>
        <v>89.896999999999991</v>
      </c>
      <c r="AH49" s="654">
        <f t="shared" si="11"/>
        <v>6.4212142857142851</v>
      </c>
      <c r="AI49" s="646">
        <f t="shared" si="12"/>
        <v>1</v>
      </c>
      <c r="AJ49" s="655" t="s">
        <v>165</v>
      </c>
      <c r="AK49" s="631"/>
    </row>
    <row r="50" spans="2:37" ht="15.75">
      <c r="B50" s="626">
        <v>40</v>
      </c>
      <c r="C50" s="632" t="s">
        <v>606</v>
      </c>
      <c r="D50" s="632" t="s">
        <v>607</v>
      </c>
      <c r="E50" s="643">
        <v>18.299999999999997</v>
      </c>
      <c r="F50" s="637">
        <v>0</v>
      </c>
      <c r="G50" s="637">
        <v>15.149999999999999</v>
      </c>
      <c r="H50" s="638">
        <v>0</v>
      </c>
      <c r="I50" s="645">
        <f t="shared" si="0"/>
        <v>16.724999999999998</v>
      </c>
      <c r="J50" s="637">
        <v>0</v>
      </c>
      <c r="K50" s="637">
        <v>18</v>
      </c>
      <c r="L50" s="637">
        <v>0</v>
      </c>
      <c r="M50" s="637">
        <v>13.8</v>
      </c>
      <c r="N50" s="637">
        <v>0</v>
      </c>
      <c r="O50" s="645">
        <f t="shared" si="2"/>
        <v>19.080000000000002</v>
      </c>
      <c r="P50" s="646">
        <f t="shared" si="3"/>
        <v>0</v>
      </c>
      <c r="Q50" s="651">
        <v>12.696000000000002</v>
      </c>
      <c r="R50" s="637">
        <v>0</v>
      </c>
      <c r="S50" s="645">
        <f t="shared" si="4"/>
        <v>12.696000000000002</v>
      </c>
      <c r="T50" s="637">
        <v>0</v>
      </c>
      <c r="U50" s="637">
        <v>16.600000000000001</v>
      </c>
      <c r="V50" s="637">
        <v>0</v>
      </c>
      <c r="W50" s="645">
        <f t="shared" si="5"/>
        <v>16.600000000000001</v>
      </c>
      <c r="X50" s="637">
        <v>0</v>
      </c>
      <c r="Y50" s="651">
        <v>18.603999999999999</v>
      </c>
      <c r="Z50" s="637">
        <v>0</v>
      </c>
      <c r="AA50" s="645">
        <f t="shared" si="6"/>
        <v>18.603999999999999</v>
      </c>
      <c r="AB50" s="646">
        <f t="shared" si="7"/>
        <v>0</v>
      </c>
      <c r="AC50" s="637">
        <v>5</v>
      </c>
      <c r="AD50" s="637"/>
      <c r="AE50" s="645">
        <f t="shared" si="8"/>
        <v>5</v>
      </c>
      <c r="AF50" s="646">
        <f t="shared" si="9"/>
        <v>0</v>
      </c>
      <c r="AG50" s="654">
        <f t="shared" si="10"/>
        <v>88.704999999999998</v>
      </c>
      <c r="AH50" s="654">
        <f t="shared" si="11"/>
        <v>6.3360714285714286</v>
      </c>
      <c r="AI50" s="646">
        <f t="shared" si="12"/>
        <v>0</v>
      </c>
      <c r="AJ50" s="655" t="s">
        <v>165</v>
      </c>
      <c r="AK50" s="631"/>
    </row>
    <row r="51" spans="2:37" ht="15.75">
      <c r="B51" s="626">
        <v>41</v>
      </c>
      <c r="C51" s="632" t="s">
        <v>608</v>
      </c>
      <c r="D51" s="632" t="s">
        <v>609</v>
      </c>
      <c r="E51" s="643">
        <v>22.35</v>
      </c>
      <c r="F51" s="637">
        <v>0</v>
      </c>
      <c r="G51" s="637">
        <v>15.75</v>
      </c>
      <c r="H51" s="638">
        <v>0</v>
      </c>
      <c r="I51" s="645">
        <f t="shared" si="0"/>
        <v>19.05</v>
      </c>
      <c r="J51" s="637">
        <v>0</v>
      </c>
      <c r="K51" s="637">
        <v>27</v>
      </c>
      <c r="L51" s="637">
        <v>0</v>
      </c>
      <c r="M51" s="637">
        <v>18.5</v>
      </c>
      <c r="N51" s="637">
        <v>0</v>
      </c>
      <c r="O51" s="645">
        <f t="shared" si="2"/>
        <v>27.299999999999997</v>
      </c>
      <c r="P51" s="646">
        <f t="shared" si="3"/>
        <v>0</v>
      </c>
      <c r="Q51" s="637">
        <v>25.200000000000003</v>
      </c>
      <c r="R51" s="637">
        <v>0</v>
      </c>
      <c r="S51" s="645">
        <f t="shared" si="4"/>
        <v>25.200000000000003</v>
      </c>
      <c r="T51" s="637">
        <v>0</v>
      </c>
      <c r="U51" s="639">
        <v>20.5</v>
      </c>
      <c r="V51" s="639">
        <v>2</v>
      </c>
      <c r="W51" s="628">
        <f t="shared" si="5"/>
        <v>20.5</v>
      </c>
      <c r="X51" s="639">
        <v>2</v>
      </c>
      <c r="Y51" s="651">
        <v>18.404000000000003</v>
      </c>
      <c r="Z51" s="637">
        <v>0</v>
      </c>
      <c r="AA51" s="645">
        <f t="shared" si="6"/>
        <v>18.404000000000003</v>
      </c>
      <c r="AB51" s="646">
        <f t="shared" si="7"/>
        <v>0</v>
      </c>
      <c r="AC51" s="637">
        <v>10.7</v>
      </c>
      <c r="AD51" s="637">
        <v>0</v>
      </c>
      <c r="AE51" s="645">
        <f t="shared" si="8"/>
        <v>10.7</v>
      </c>
      <c r="AF51" s="646">
        <f t="shared" si="9"/>
        <v>0</v>
      </c>
      <c r="AG51" s="654">
        <f t="shared" si="10"/>
        <v>121.154</v>
      </c>
      <c r="AH51" s="654">
        <f t="shared" si="11"/>
        <v>8.6538571428571434</v>
      </c>
      <c r="AI51" s="646">
        <f t="shared" si="12"/>
        <v>2</v>
      </c>
      <c r="AJ51" s="655" t="s">
        <v>165</v>
      </c>
      <c r="AK51" s="631"/>
    </row>
    <row r="52" spans="2:37" ht="15.75">
      <c r="B52" s="626">
        <v>42</v>
      </c>
      <c r="C52" s="632" t="s">
        <v>610</v>
      </c>
      <c r="D52" s="632" t="s">
        <v>611</v>
      </c>
      <c r="E52" s="644">
        <v>30.599999999999998</v>
      </c>
      <c r="F52" s="639">
        <v>6</v>
      </c>
      <c r="G52" s="637">
        <v>29.75</v>
      </c>
      <c r="H52" s="638">
        <v>0</v>
      </c>
      <c r="I52" s="628">
        <f t="shared" si="0"/>
        <v>30.174999999999997</v>
      </c>
      <c r="J52" s="639">
        <v>12</v>
      </c>
      <c r="K52" s="637">
        <v>15.5</v>
      </c>
      <c r="L52" s="637">
        <v>0</v>
      </c>
      <c r="M52" s="639">
        <v>24.6</v>
      </c>
      <c r="N52" s="639">
        <v>3</v>
      </c>
      <c r="O52" s="645">
        <f t="shared" si="2"/>
        <v>24.06</v>
      </c>
      <c r="P52" s="646">
        <f t="shared" si="3"/>
        <v>3</v>
      </c>
      <c r="Q52" s="652">
        <v>30.33</v>
      </c>
      <c r="R52" s="639">
        <v>4</v>
      </c>
      <c r="S52" s="628">
        <f t="shared" si="4"/>
        <v>30.33</v>
      </c>
      <c r="T52" s="639">
        <v>4</v>
      </c>
      <c r="U52" s="637">
        <v>14.82</v>
      </c>
      <c r="V52" s="637">
        <v>0</v>
      </c>
      <c r="W52" s="645">
        <f t="shared" si="5"/>
        <v>14.82</v>
      </c>
      <c r="X52" s="637">
        <v>0</v>
      </c>
      <c r="Y52" s="652">
        <v>25</v>
      </c>
      <c r="Z52" s="639">
        <v>2</v>
      </c>
      <c r="AA52" s="628">
        <f t="shared" si="6"/>
        <v>25</v>
      </c>
      <c r="AB52" s="629">
        <f t="shared" si="7"/>
        <v>2</v>
      </c>
      <c r="AC52" s="633">
        <v>16.5</v>
      </c>
      <c r="AD52" s="633">
        <v>1</v>
      </c>
      <c r="AE52" s="628">
        <f t="shared" si="8"/>
        <v>16.5</v>
      </c>
      <c r="AF52" s="629">
        <f t="shared" si="9"/>
        <v>1</v>
      </c>
      <c r="AG52" s="630">
        <f t="shared" si="10"/>
        <v>140.88499999999999</v>
      </c>
      <c r="AH52" s="630">
        <f t="shared" si="11"/>
        <v>10.063214285714285</v>
      </c>
      <c r="AI52" s="629">
        <v>30</v>
      </c>
      <c r="AJ52" s="644" t="s">
        <v>164</v>
      </c>
      <c r="AK52" s="631"/>
    </row>
    <row r="53" spans="2:37" ht="15.75">
      <c r="B53" s="626">
        <v>43</v>
      </c>
      <c r="C53" s="632" t="s">
        <v>612</v>
      </c>
      <c r="D53" s="632" t="s">
        <v>613</v>
      </c>
      <c r="E53" s="643">
        <v>29.400000000000002</v>
      </c>
      <c r="F53" s="637">
        <v>0</v>
      </c>
      <c r="G53" s="637">
        <v>14.549999999999999</v>
      </c>
      <c r="H53" s="638">
        <v>0</v>
      </c>
      <c r="I53" s="645">
        <f t="shared" si="0"/>
        <v>21.975000000000001</v>
      </c>
      <c r="J53" s="637">
        <v>0</v>
      </c>
      <c r="K53" s="637">
        <v>15.75</v>
      </c>
      <c r="L53" s="637">
        <v>0</v>
      </c>
      <c r="M53" s="637">
        <v>5.6999999999999993</v>
      </c>
      <c r="N53" s="637">
        <v>0</v>
      </c>
      <c r="O53" s="645">
        <f t="shared" si="2"/>
        <v>12.870000000000001</v>
      </c>
      <c r="P53" s="646">
        <f t="shared" si="3"/>
        <v>0</v>
      </c>
      <c r="Q53" s="651">
        <v>18.347999999999999</v>
      </c>
      <c r="R53" s="637">
        <v>0</v>
      </c>
      <c r="S53" s="645">
        <f t="shared" si="4"/>
        <v>18.347999999999999</v>
      </c>
      <c r="T53" s="637">
        <v>0</v>
      </c>
      <c r="U53" s="637">
        <v>18</v>
      </c>
      <c r="V53" s="637">
        <v>0</v>
      </c>
      <c r="W53" s="645">
        <f t="shared" si="5"/>
        <v>18</v>
      </c>
      <c r="X53" s="637">
        <v>0</v>
      </c>
      <c r="Y53" s="651">
        <v>13</v>
      </c>
      <c r="Z53" s="637">
        <v>0</v>
      </c>
      <c r="AA53" s="645">
        <f t="shared" si="6"/>
        <v>13</v>
      </c>
      <c r="AB53" s="646">
        <f t="shared" si="7"/>
        <v>0</v>
      </c>
      <c r="AC53" s="633">
        <v>11.1</v>
      </c>
      <c r="AD53" s="633">
        <v>1</v>
      </c>
      <c r="AE53" s="628">
        <f t="shared" si="8"/>
        <v>11.1</v>
      </c>
      <c r="AF53" s="629">
        <f t="shared" si="9"/>
        <v>1</v>
      </c>
      <c r="AG53" s="654">
        <f t="shared" si="10"/>
        <v>95.293000000000006</v>
      </c>
      <c r="AH53" s="654">
        <f t="shared" si="11"/>
        <v>6.8066428571428572</v>
      </c>
      <c r="AI53" s="646">
        <f t="shared" si="12"/>
        <v>1</v>
      </c>
      <c r="AJ53" s="655" t="s">
        <v>165</v>
      </c>
      <c r="AK53" s="631"/>
    </row>
    <row r="54" spans="2:37" ht="15.75">
      <c r="B54" s="626">
        <v>44</v>
      </c>
      <c r="C54" s="632" t="s">
        <v>614</v>
      </c>
      <c r="D54" s="632" t="s">
        <v>615</v>
      </c>
      <c r="E54" s="643">
        <v>28.5</v>
      </c>
      <c r="F54" s="637">
        <v>0</v>
      </c>
      <c r="G54" s="637">
        <v>22.799999999999997</v>
      </c>
      <c r="H54" s="638">
        <v>0</v>
      </c>
      <c r="I54" s="645">
        <f t="shared" si="0"/>
        <v>25.65</v>
      </c>
      <c r="J54" s="637">
        <v>0</v>
      </c>
      <c r="K54" s="637">
        <v>25.650000000000002</v>
      </c>
      <c r="L54" s="637">
        <v>0</v>
      </c>
      <c r="M54" s="639">
        <v>20.2</v>
      </c>
      <c r="N54" s="633">
        <v>3</v>
      </c>
      <c r="O54" s="645">
        <f t="shared" si="2"/>
        <v>27.509999999999998</v>
      </c>
      <c r="P54" s="646">
        <f t="shared" si="3"/>
        <v>3</v>
      </c>
      <c r="Q54" s="651">
        <v>22.295999999999999</v>
      </c>
      <c r="R54" s="637">
        <v>0</v>
      </c>
      <c r="S54" s="645">
        <f t="shared" si="4"/>
        <v>22.295999999999999</v>
      </c>
      <c r="T54" s="637">
        <v>0</v>
      </c>
      <c r="U54" s="639">
        <v>21.1</v>
      </c>
      <c r="V54" s="639">
        <v>2</v>
      </c>
      <c r="W54" s="628">
        <f t="shared" si="5"/>
        <v>21.1</v>
      </c>
      <c r="X54" s="639">
        <v>2</v>
      </c>
      <c r="Y54" s="651">
        <v>9.8000000000000007</v>
      </c>
      <c r="Z54" s="637">
        <v>0</v>
      </c>
      <c r="AA54" s="645">
        <f t="shared" si="6"/>
        <v>9.8000000000000007</v>
      </c>
      <c r="AB54" s="646">
        <f t="shared" si="7"/>
        <v>0</v>
      </c>
      <c r="AC54" s="637">
        <v>8.9</v>
      </c>
      <c r="AD54" s="637">
        <v>0</v>
      </c>
      <c r="AE54" s="645">
        <f t="shared" si="8"/>
        <v>8.9</v>
      </c>
      <c r="AF54" s="646">
        <f t="shared" si="9"/>
        <v>0</v>
      </c>
      <c r="AG54" s="654">
        <f t="shared" si="10"/>
        <v>115.256</v>
      </c>
      <c r="AH54" s="654">
        <f t="shared" si="11"/>
        <v>8.2325714285714291</v>
      </c>
      <c r="AI54" s="646">
        <f t="shared" si="12"/>
        <v>5</v>
      </c>
      <c r="AJ54" s="655" t="s">
        <v>165</v>
      </c>
      <c r="AK54" s="631"/>
    </row>
    <row r="55" spans="2:37" ht="15.75">
      <c r="B55" s="626">
        <v>45</v>
      </c>
      <c r="C55" s="632" t="s">
        <v>616</v>
      </c>
      <c r="D55" s="632" t="s">
        <v>617</v>
      </c>
      <c r="E55" s="643">
        <v>20.400000000000002</v>
      </c>
      <c r="F55" s="637">
        <v>0</v>
      </c>
      <c r="G55" s="637">
        <v>5.4</v>
      </c>
      <c r="H55" s="638">
        <v>0</v>
      </c>
      <c r="I55" s="645">
        <f t="shared" si="0"/>
        <v>12.900000000000002</v>
      </c>
      <c r="J55" s="637">
        <v>0</v>
      </c>
      <c r="K55" s="637">
        <v>14.850000000000001</v>
      </c>
      <c r="L55" s="637">
        <v>0</v>
      </c>
      <c r="M55" s="637">
        <v>2.1999999999999997</v>
      </c>
      <c r="N55" s="637">
        <v>0</v>
      </c>
      <c r="O55" s="645">
        <f t="shared" si="2"/>
        <v>10.23</v>
      </c>
      <c r="P55" s="646">
        <f t="shared" si="3"/>
        <v>0</v>
      </c>
      <c r="Q55" s="637">
        <v>22.5</v>
      </c>
      <c r="R55" s="637">
        <v>0</v>
      </c>
      <c r="S55" s="645">
        <f t="shared" si="4"/>
        <v>22.5</v>
      </c>
      <c r="T55" s="637">
        <v>0</v>
      </c>
      <c r="U55" s="637">
        <v>10</v>
      </c>
      <c r="V55" s="637">
        <v>0</v>
      </c>
      <c r="W55" s="645">
        <f t="shared" si="5"/>
        <v>10</v>
      </c>
      <c r="X55" s="637">
        <v>0</v>
      </c>
      <c r="Y55" s="651">
        <v>9.9000000000000021</v>
      </c>
      <c r="Z55" s="637">
        <v>0</v>
      </c>
      <c r="AA55" s="645">
        <f t="shared" si="6"/>
        <v>9.9000000000000021</v>
      </c>
      <c r="AB55" s="646">
        <f t="shared" si="7"/>
        <v>0</v>
      </c>
      <c r="AC55" s="637">
        <v>4</v>
      </c>
      <c r="AD55" s="637">
        <v>0</v>
      </c>
      <c r="AE55" s="645">
        <f t="shared" si="8"/>
        <v>4</v>
      </c>
      <c r="AF55" s="646">
        <f t="shared" si="9"/>
        <v>0</v>
      </c>
      <c r="AG55" s="654">
        <f t="shared" si="10"/>
        <v>69.530000000000015</v>
      </c>
      <c r="AH55" s="654">
        <f t="shared" si="11"/>
        <v>4.9664285714285725</v>
      </c>
      <c r="AI55" s="646">
        <f t="shared" si="12"/>
        <v>0</v>
      </c>
      <c r="AJ55" s="655" t="s">
        <v>165</v>
      </c>
      <c r="AK55" s="631"/>
    </row>
    <row r="56" spans="2:37" ht="15.75">
      <c r="B56" s="626">
        <v>46</v>
      </c>
      <c r="C56" s="632" t="s">
        <v>618</v>
      </c>
      <c r="D56" s="632" t="s">
        <v>560</v>
      </c>
      <c r="E56" s="643">
        <v>20.549999999999997</v>
      </c>
      <c r="F56" s="637">
        <v>0</v>
      </c>
      <c r="G56" s="637">
        <v>17</v>
      </c>
      <c r="H56" s="638">
        <v>0</v>
      </c>
      <c r="I56" s="645">
        <f t="shared" si="0"/>
        <v>18.774999999999999</v>
      </c>
      <c r="J56" s="637">
        <v>0</v>
      </c>
      <c r="K56" s="637">
        <v>23.4</v>
      </c>
      <c r="L56" s="637">
        <v>0</v>
      </c>
      <c r="M56" s="639">
        <v>23.200000000000003</v>
      </c>
      <c r="N56" s="639">
        <v>3</v>
      </c>
      <c r="O56" s="645">
        <f t="shared" si="2"/>
        <v>27.96</v>
      </c>
      <c r="P56" s="646">
        <f t="shared" si="3"/>
        <v>3</v>
      </c>
      <c r="Q56" s="651">
        <v>23.33</v>
      </c>
      <c r="R56" s="637">
        <v>0</v>
      </c>
      <c r="S56" s="645">
        <f t="shared" si="4"/>
        <v>23.33</v>
      </c>
      <c r="T56" s="637">
        <v>0</v>
      </c>
      <c r="U56" s="637">
        <v>17.7</v>
      </c>
      <c r="V56" s="637">
        <v>0</v>
      </c>
      <c r="W56" s="645">
        <f t="shared" si="5"/>
        <v>17.7</v>
      </c>
      <c r="X56" s="637">
        <v>0</v>
      </c>
      <c r="Y56" s="652">
        <v>25.9</v>
      </c>
      <c r="Z56" s="639">
        <v>2</v>
      </c>
      <c r="AA56" s="628">
        <f t="shared" si="6"/>
        <v>25.9</v>
      </c>
      <c r="AB56" s="629">
        <f t="shared" si="7"/>
        <v>2</v>
      </c>
      <c r="AC56" s="637">
        <v>7.35</v>
      </c>
      <c r="AD56" s="637">
        <v>0</v>
      </c>
      <c r="AE56" s="645">
        <f t="shared" si="8"/>
        <v>7.35</v>
      </c>
      <c r="AF56" s="646">
        <f t="shared" si="9"/>
        <v>0</v>
      </c>
      <c r="AG56" s="654">
        <f t="shared" si="10"/>
        <v>121.01500000000001</v>
      </c>
      <c r="AH56" s="654">
        <f t="shared" si="11"/>
        <v>8.6439285714285727</v>
      </c>
      <c r="AI56" s="646">
        <f t="shared" si="12"/>
        <v>5</v>
      </c>
      <c r="AJ56" s="655" t="s">
        <v>165</v>
      </c>
      <c r="AK56" s="631"/>
    </row>
    <row r="57" spans="2:37" ht="15.75">
      <c r="B57" s="626">
        <v>47</v>
      </c>
      <c r="C57" s="632" t="s">
        <v>376</v>
      </c>
      <c r="D57" s="632" t="s">
        <v>572</v>
      </c>
      <c r="E57" s="644">
        <v>42</v>
      </c>
      <c r="F57" s="639">
        <v>6</v>
      </c>
      <c r="G57" s="639">
        <v>44.400000000000006</v>
      </c>
      <c r="H57" s="648">
        <v>6</v>
      </c>
      <c r="I57" s="628">
        <f t="shared" si="0"/>
        <v>43.2</v>
      </c>
      <c r="J57" s="639">
        <v>12</v>
      </c>
      <c r="K57" s="639">
        <v>34.65</v>
      </c>
      <c r="L57" s="639">
        <v>6</v>
      </c>
      <c r="M57" s="639">
        <v>23.799999999999997</v>
      </c>
      <c r="N57" s="639">
        <v>3</v>
      </c>
      <c r="O57" s="628">
        <f t="shared" si="2"/>
        <v>35.07</v>
      </c>
      <c r="P57" s="629">
        <f t="shared" si="3"/>
        <v>9</v>
      </c>
      <c r="Q57" s="652">
        <v>37.295999999999999</v>
      </c>
      <c r="R57" s="639">
        <v>4</v>
      </c>
      <c r="S57" s="628">
        <f t="shared" si="4"/>
        <v>37.295999999999999</v>
      </c>
      <c r="T57" s="639">
        <v>4</v>
      </c>
      <c r="U57" s="639">
        <v>32.4</v>
      </c>
      <c r="V57" s="639">
        <v>2</v>
      </c>
      <c r="W57" s="628">
        <f t="shared" si="5"/>
        <v>32.4</v>
      </c>
      <c r="X57" s="639">
        <v>2</v>
      </c>
      <c r="Y57" s="652">
        <v>31.1</v>
      </c>
      <c r="Z57" s="639">
        <v>2</v>
      </c>
      <c r="AA57" s="628">
        <f t="shared" si="6"/>
        <v>31.1</v>
      </c>
      <c r="AB57" s="629">
        <f t="shared" si="7"/>
        <v>2</v>
      </c>
      <c r="AC57" s="633">
        <v>20</v>
      </c>
      <c r="AD57" s="633">
        <v>1</v>
      </c>
      <c r="AE57" s="628">
        <f t="shared" si="8"/>
        <v>20</v>
      </c>
      <c r="AF57" s="629">
        <f t="shared" si="9"/>
        <v>1</v>
      </c>
      <c r="AG57" s="630">
        <f t="shared" si="10"/>
        <v>199.06599999999997</v>
      </c>
      <c r="AH57" s="630">
        <f t="shared" si="11"/>
        <v>14.218999999999998</v>
      </c>
      <c r="AI57" s="629">
        <f t="shared" si="12"/>
        <v>30</v>
      </c>
      <c r="AJ57" s="644" t="s">
        <v>164</v>
      </c>
      <c r="AK57" s="631"/>
    </row>
    <row r="58" spans="2:37" ht="15.75">
      <c r="B58" s="626">
        <v>48</v>
      </c>
      <c r="C58" s="632" t="s">
        <v>619</v>
      </c>
      <c r="D58" s="632" t="s">
        <v>620</v>
      </c>
      <c r="E58" s="643">
        <v>17.700000000000003</v>
      </c>
      <c r="F58" s="633">
        <v>0</v>
      </c>
      <c r="G58" s="637">
        <v>5.8500000000000005</v>
      </c>
      <c r="H58" s="638">
        <v>0</v>
      </c>
      <c r="I58" s="645">
        <f t="shared" si="0"/>
        <v>11.775000000000002</v>
      </c>
      <c r="J58" s="637">
        <v>0</v>
      </c>
      <c r="K58" s="637">
        <v>6.1499999999999995</v>
      </c>
      <c r="L58" s="637">
        <v>0</v>
      </c>
      <c r="M58" s="637">
        <v>2.6</v>
      </c>
      <c r="N58" s="637">
        <v>0</v>
      </c>
      <c r="O58" s="645">
        <f t="shared" si="2"/>
        <v>5.25</v>
      </c>
      <c r="P58" s="646">
        <f t="shared" si="3"/>
        <v>0</v>
      </c>
      <c r="Q58" s="651">
        <v>22.097999999999999</v>
      </c>
      <c r="R58" s="637">
        <v>0</v>
      </c>
      <c r="S58" s="645">
        <f t="shared" si="4"/>
        <v>22.097999999999999</v>
      </c>
      <c r="T58" s="637">
        <v>0</v>
      </c>
      <c r="U58" s="637">
        <v>15.6</v>
      </c>
      <c r="V58" s="637">
        <v>0</v>
      </c>
      <c r="W58" s="645">
        <f t="shared" si="5"/>
        <v>15.6</v>
      </c>
      <c r="X58" s="637">
        <v>0</v>
      </c>
      <c r="Y58" s="651">
        <v>11.5</v>
      </c>
      <c r="Z58" s="637">
        <v>0</v>
      </c>
      <c r="AA58" s="645">
        <f t="shared" si="6"/>
        <v>11.5</v>
      </c>
      <c r="AB58" s="646">
        <f t="shared" si="7"/>
        <v>0</v>
      </c>
      <c r="AC58" s="637">
        <v>6.35</v>
      </c>
      <c r="AD58" s="637">
        <v>0</v>
      </c>
      <c r="AE58" s="645">
        <f t="shared" si="8"/>
        <v>6.35</v>
      </c>
      <c r="AF58" s="646">
        <f t="shared" si="9"/>
        <v>0</v>
      </c>
      <c r="AG58" s="654">
        <f t="shared" si="10"/>
        <v>72.573000000000008</v>
      </c>
      <c r="AH58" s="654">
        <f t="shared" si="11"/>
        <v>5.1837857142857144</v>
      </c>
      <c r="AI58" s="646">
        <f t="shared" si="12"/>
        <v>0</v>
      </c>
      <c r="AJ58" s="655" t="s">
        <v>165</v>
      </c>
      <c r="AK58" s="631"/>
    </row>
    <row r="59" spans="2:37" ht="15.75">
      <c r="B59" s="626">
        <v>49</v>
      </c>
      <c r="C59" s="632" t="s">
        <v>621</v>
      </c>
      <c r="D59" s="632" t="s">
        <v>622</v>
      </c>
      <c r="E59" s="644">
        <v>38.099999999999994</v>
      </c>
      <c r="F59" s="639">
        <v>6</v>
      </c>
      <c r="G59" s="637">
        <v>17.25</v>
      </c>
      <c r="H59" s="638">
        <v>0</v>
      </c>
      <c r="I59" s="645">
        <f t="shared" si="0"/>
        <v>27.674999999999997</v>
      </c>
      <c r="J59" s="650">
        <v>6</v>
      </c>
      <c r="K59" s="637">
        <v>7.2000000000000011</v>
      </c>
      <c r="L59" s="637">
        <v>0</v>
      </c>
      <c r="M59" s="637">
        <v>9.8000000000000007</v>
      </c>
      <c r="N59" s="637">
        <v>0</v>
      </c>
      <c r="O59" s="645">
        <f t="shared" si="2"/>
        <v>10.199999999999999</v>
      </c>
      <c r="P59" s="646">
        <f t="shared" si="3"/>
        <v>0</v>
      </c>
      <c r="Q59" s="637">
        <v>18</v>
      </c>
      <c r="R59" s="637">
        <v>0</v>
      </c>
      <c r="S59" s="645">
        <f t="shared" si="4"/>
        <v>18</v>
      </c>
      <c r="T59" s="637">
        <v>0</v>
      </c>
      <c r="U59" s="637">
        <v>17.899999999999999</v>
      </c>
      <c r="V59" s="637">
        <v>0</v>
      </c>
      <c r="W59" s="645">
        <f t="shared" si="5"/>
        <v>17.899999999999999</v>
      </c>
      <c r="X59" s="637">
        <v>0</v>
      </c>
      <c r="Y59" s="651">
        <v>15.604000000000001</v>
      </c>
      <c r="Z59" s="637">
        <v>0</v>
      </c>
      <c r="AA59" s="645">
        <f t="shared" si="6"/>
        <v>15.604000000000001</v>
      </c>
      <c r="AB59" s="646">
        <f t="shared" si="7"/>
        <v>0</v>
      </c>
      <c r="AC59" s="633">
        <v>10.1</v>
      </c>
      <c r="AD59" s="633">
        <v>1</v>
      </c>
      <c r="AE59" s="628">
        <f t="shared" si="8"/>
        <v>10.1</v>
      </c>
      <c r="AF59" s="629">
        <f t="shared" si="9"/>
        <v>1</v>
      </c>
      <c r="AG59" s="654">
        <f t="shared" si="10"/>
        <v>99.478999999999999</v>
      </c>
      <c r="AH59" s="654">
        <f t="shared" si="11"/>
        <v>7.1056428571428567</v>
      </c>
      <c r="AI59" s="646">
        <f t="shared" si="12"/>
        <v>7</v>
      </c>
      <c r="AJ59" s="655" t="s">
        <v>165</v>
      </c>
      <c r="AK59" s="631"/>
    </row>
    <row r="60" spans="2:37" ht="15.75">
      <c r="B60" s="626">
        <v>50</v>
      </c>
      <c r="C60" s="632" t="s">
        <v>623</v>
      </c>
      <c r="D60" s="632" t="s">
        <v>596</v>
      </c>
      <c r="E60" s="643">
        <v>28.35</v>
      </c>
      <c r="F60" s="637">
        <v>0</v>
      </c>
      <c r="G60" s="637">
        <v>15.149999999999999</v>
      </c>
      <c r="H60" s="638">
        <v>0</v>
      </c>
      <c r="I60" s="645">
        <f t="shared" si="0"/>
        <v>21.75</v>
      </c>
      <c r="J60" s="637">
        <v>0</v>
      </c>
      <c r="K60" s="637">
        <v>21.299999999999997</v>
      </c>
      <c r="L60" s="637">
        <v>0</v>
      </c>
      <c r="M60" s="637">
        <v>13.9</v>
      </c>
      <c r="N60" s="637">
        <v>0</v>
      </c>
      <c r="O60" s="645">
        <f t="shared" si="2"/>
        <v>21.119999999999997</v>
      </c>
      <c r="P60" s="646">
        <f t="shared" si="3"/>
        <v>0</v>
      </c>
      <c r="Q60" s="651">
        <v>18.245999999999999</v>
      </c>
      <c r="R60" s="637">
        <v>0</v>
      </c>
      <c r="S60" s="645">
        <f t="shared" si="4"/>
        <v>18.245999999999999</v>
      </c>
      <c r="T60" s="637">
        <v>0</v>
      </c>
      <c r="U60" s="639">
        <v>22.9</v>
      </c>
      <c r="V60" s="639">
        <v>2</v>
      </c>
      <c r="W60" s="628">
        <f t="shared" si="5"/>
        <v>22.9</v>
      </c>
      <c r="X60" s="639">
        <v>2</v>
      </c>
      <c r="Y60" s="651">
        <v>15.504000000000001</v>
      </c>
      <c r="Z60" s="637">
        <v>0</v>
      </c>
      <c r="AA60" s="645">
        <f t="shared" si="6"/>
        <v>15.504000000000001</v>
      </c>
      <c r="AB60" s="646">
        <f t="shared" si="7"/>
        <v>0</v>
      </c>
      <c r="AC60" s="633">
        <v>11</v>
      </c>
      <c r="AD60" s="633">
        <v>1</v>
      </c>
      <c r="AE60" s="628">
        <f t="shared" si="8"/>
        <v>11</v>
      </c>
      <c r="AF60" s="629">
        <f t="shared" si="9"/>
        <v>1</v>
      </c>
      <c r="AG60" s="654">
        <f t="shared" si="10"/>
        <v>110.51999999999998</v>
      </c>
      <c r="AH60" s="654">
        <f t="shared" si="11"/>
        <v>7.8942857142857132</v>
      </c>
      <c r="AI60" s="646">
        <f t="shared" si="12"/>
        <v>3</v>
      </c>
      <c r="AJ60" s="655" t="s">
        <v>165</v>
      </c>
      <c r="AK60" s="631"/>
    </row>
    <row r="61" spans="2:37" ht="15.75">
      <c r="B61" s="626">
        <v>51</v>
      </c>
      <c r="C61" s="632" t="s">
        <v>624</v>
      </c>
      <c r="D61" s="632" t="s">
        <v>625</v>
      </c>
      <c r="E61" s="644">
        <v>32.700000000000003</v>
      </c>
      <c r="F61" s="639">
        <v>6</v>
      </c>
      <c r="G61" s="637">
        <v>15.600000000000001</v>
      </c>
      <c r="H61" s="638">
        <v>0</v>
      </c>
      <c r="I61" s="645">
        <f t="shared" si="0"/>
        <v>24.150000000000002</v>
      </c>
      <c r="J61" s="650">
        <v>6</v>
      </c>
      <c r="K61" s="637">
        <v>21.299999999999997</v>
      </c>
      <c r="L61" s="637">
        <v>0</v>
      </c>
      <c r="M61" s="637">
        <v>12.7</v>
      </c>
      <c r="N61" s="637">
        <v>0</v>
      </c>
      <c r="O61" s="645">
        <f t="shared" si="2"/>
        <v>20.399999999999999</v>
      </c>
      <c r="P61" s="646">
        <f t="shared" si="3"/>
        <v>0</v>
      </c>
      <c r="Q61" s="651">
        <v>18.396000000000001</v>
      </c>
      <c r="R61" s="637">
        <v>0</v>
      </c>
      <c r="S61" s="645">
        <f t="shared" si="4"/>
        <v>18.396000000000001</v>
      </c>
      <c r="T61" s="637">
        <v>0</v>
      </c>
      <c r="U61" s="637">
        <v>16.399999999999999</v>
      </c>
      <c r="V61" s="637">
        <v>0</v>
      </c>
      <c r="W61" s="645">
        <f t="shared" si="5"/>
        <v>16.399999999999999</v>
      </c>
      <c r="X61" s="637">
        <v>0</v>
      </c>
      <c r="Y61" s="651">
        <v>9.1999999999999993</v>
      </c>
      <c r="Z61" s="637">
        <v>0</v>
      </c>
      <c r="AA61" s="645">
        <f t="shared" si="6"/>
        <v>9.1999999999999993</v>
      </c>
      <c r="AB61" s="646">
        <f t="shared" si="7"/>
        <v>0</v>
      </c>
      <c r="AC61" s="637">
        <v>6.6</v>
      </c>
      <c r="AD61" s="637">
        <v>0</v>
      </c>
      <c r="AE61" s="645">
        <f t="shared" si="8"/>
        <v>6.6</v>
      </c>
      <c r="AF61" s="646">
        <f t="shared" si="9"/>
        <v>0</v>
      </c>
      <c r="AG61" s="654">
        <f t="shared" si="10"/>
        <v>95.146000000000001</v>
      </c>
      <c r="AH61" s="654">
        <f t="shared" si="11"/>
        <v>6.7961428571428568</v>
      </c>
      <c r="AI61" s="646">
        <f t="shared" si="12"/>
        <v>6</v>
      </c>
      <c r="AJ61" s="655" t="s">
        <v>165</v>
      </c>
      <c r="AK61" s="631"/>
    </row>
    <row r="62" spans="2:37" ht="15.75">
      <c r="B62" s="626">
        <v>52</v>
      </c>
      <c r="C62" s="632" t="s">
        <v>626</v>
      </c>
      <c r="D62" s="632" t="s">
        <v>627</v>
      </c>
      <c r="E62" s="643">
        <v>25.349999999999998</v>
      </c>
      <c r="F62" s="637">
        <v>0</v>
      </c>
      <c r="G62" s="637">
        <v>8.25</v>
      </c>
      <c r="H62" s="638">
        <v>0</v>
      </c>
      <c r="I62" s="645">
        <f t="shared" si="0"/>
        <v>16.799999999999997</v>
      </c>
      <c r="J62" s="637">
        <v>0</v>
      </c>
      <c r="K62" s="637">
        <v>19.649999999999999</v>
      </c>
      <c r="L62" s="637">
        <v>0</v>
      </c>
      <c r="M62" s="637">
        <v>4.3</v>
      </c>
      <c r="N62" s="637">
        <v>0</v>
      </c>
      <c r="O62" s="645">
        <f t="shared" si="2"/>
        <v>14.370000000000001</v>
      </c>
      <c r="P62" s="646">
        <f t="shared" si="3"/>
        <v>0</v>
      </c>
      <c r="Q62" s="651">
        <v>24.695999999999998</v>
      </c>
      <c r="R62" s="637">
        <v>0</v>
      </c>
      <c r="S62" s="645">
        <f t="shared" si="4"/>
        <v>24.695999999999998</v>
      </c>
      <c r="T62" s="637">
        <v>0</v>
      </c>
      <c r="U62" s="637">
        <v>13.3</v>
      </c>
      <c r="V62" s="637">
        <v>0</v>
      </c>
      <c r="W62" s="645">
        <f t="shared" si="5"/>
        <v>13.3</v>
      </c>
      <c r="X62" s="637">
        <v>0</v>
      </c>
      <c r="Y62" s="651">
        <v>13.5</v>
      </c>
      <c r="Z62" s="637">
        <v>0</v>
      </c>
      <c r="AA62" s="645">
        <f t="shared" si="6"/>
        <v>13.5</v>
      </c>
      <c r="AB62" s="646">
        <f t="shared" si="7"/>
        <v>0</v>
      </c>
      <c r="AC62" s="637">
        <v>3.4</v>
      </c>
      <c r="AD62" s="637">
        <v>0</v>
      </c>
      <c r="AE62" s="645">
        <f t="shared" si="8"/>
        <v>3.4</v>
      </c>
      <c r="AF62" s="646">
        <f t="shared" si="9"/>
        <v>0</v>
      </c>
      <c r="AG62" s="654">
        <f t="shared" si="10"/>
        <v>86.066000000000003</v>
      </c>
      <c r="AH62" s="654">
        <f t="shared" si="11"/>
        <v>6.1475714285714291</v>
      </c>
      <c r="AI62" s="646">
        <f t="shared" si="12"/>
        <v>0</v>
      </c>
      <c r="AJ62" s="655" t="s">
        <v>165</v>
      </c>
      <c r="AK62" s="631"/>
    </row>
    <row r="63" spans="2:37" ht="15.75">
      <c r="B63" s="626">
        <v>53</v>
      </c>
      <c r="C63" s="632" t="s">
        <v>628</v>
      </c>
      <c r="D63" s="632" t="s">
        <v>629</v>
      </c>
      <c r="E63" s="644">
        <v>30.75</v>
      </c>
      <c r="F63" s="639">
        <v>6</v>
      </c>
      <c r="G63" s="637">
        <v>18.75</v>
      </c>
      <c r="H63" s="638">
        <v>0</v>
      </c>
      <c r="I63" s="645">
        <f t="shared" si="0"/>
        <v>24.75</v>
      </c>
      <c r="J63" s="637">
        <v>6</v>
      </c>
      <c r="K63" s="637">
        <v>20.099999999999998</v>
      </c>
      <c r="L63" s="637">
        <v>0</v>
      </c>
      <c r="M63" s="637">
        <v>17.100000000000001</v>
      </c>
      <c r="N63" s="637">
        <v>0</v>
      </c>
      <c r="O63" s="645">
        <f t="shared" si="2"/>
        <v>22.32</v>
      </c>
      <c r="P63" s="646">
        <f t="shared" si="3"/>
        <v>0</v>
      </c>
      <c r="Q63" s="637">
        <v>21.599999999999998</v>
      </c>
      <c r="R63" s="637">
        <v>0</v>
      </c>
      <c r="S63" s="645">
        <f t="shared" si="4"/>
        <v>21.599999999999998</v>
      </c>
      <c r="T63" s="637">
        <v>0</v>
      </c>
      <c r="U63" s="637">
        <v>17.8</v>
      </c>
      <c r="V63" s="637">
        <v>0</v>
      </c>
      <c r="W63" s="645">
        <f t="shared" si="5"/>
        <v>17.8</v>
      </c>
      <c r="X63" s="637">
        <v>0</v>
      </c>
      <c r="Y63" s="651">
        <v>13.404000000000002</v>
      </c>
      <c r="Z63" s="637">
        <v>0</v>
      </c>
      <c r="AA63" s="645">
        <f t="shared" si="6"/>
        <v>13.404000000000002</v>
      </c>
      <c r="AB63" s="646">
        <f t="shared" si="7"/>
        <v>0</v>
      </c>
      <c r="AC63" s="633">
        <v>10</v>
      </c>
      <c r="AD63" s="633">
        <v>1</v>
      </c>
      <c r="AE63" s="628">
        <f t="shared" si="8"/>
        <v>10</v>
      </c>
      <c r="AF63" s="629">
        <f t="shared" si="9"/>
        <v>1</v>
      </c>
      <c r="AG63" s="654">
        <f t="shared" si="10"/>
        <v>109.874</v>
      </c>
      <c r="AH63" s="654">
        <f t="shared" si="11"/>
        <v>7.8481428571428564</v>
      </c>
      <c r="AI63" s="646">
        <f t="shared" si="12"/>
        <v>7</v>
      </c>
      <c r="AJ63" s="655" t="s">
        <v>165</v>
      </c>
      <c r="AK63" s="631"/>
    </row>
    <row r="64" spans="2:37" ht="15.75">
      <c r="B64" s="626">
        <v>54</v>
      </c>
      <c r="C64" s="632" t="s">
        <v>630</v>
      </c>
      <c r="D64" s="632" t="s">
        <v>631</v>
      </c>
      <c r="E64" s="643">
        <v>18.149999999999999</v>
      </c>
      <c r="F64" s="637">
        <v>0</v>
      </c>
      <c r="G64" s="637">
        <v>27.5</v>
      </c>
      <c r="H64" s="638">
        <v>0</v>
      </c>
      <c r="I64" s="645">
        <f t="shared" si="0"/>
        <v>22.824999999999999</v>
      </c>
      <c r="J64" s="637">
        <v>0</v>
      </c>
      <c r="K64" s="637">
        <v>13.950000000000001</v>
      </c>
      <c r="L64" s="637">
        <v>0</v>
      </c>
      <c r="M64" s="637">
        <v>9.3000000000000007</v>
      </c>
      <c r="N64" s="637">
        <v>0</v>
      </c>
      <c r="O64" s="645">
        <f t="shared" si="2"/>
        <v>13.950000000000001</v>
      </c>
      <c r="P64" s="646">
        <f t="shared" si="3"/>
        <v>0</v>
      </c>
      <c r="Q64" s="651">
        <v>24.83</v>
      </c>
      <c r="R64" s="637">
        <v>0</v>
      </c>
      <c r="S64" s="645">
        <f t="shared" si="4"/>
        <v>24.83</v>
      </c>
      <c r="T64" s="637">
        <v>0</v>
      </c>
      <c r="U64" s="639">
        <v>20</v>
      </c>
      <c r="V64" s="639">
        <v>2</v>
      </c>
      <c r="W64" s="628">
        <f t="shared" si="5"/>
        <v>20</v>
      </c>
      <c r="X64" s="639">
        <v>2</v>
      </c>
      <c r="Y64" s="652">
        <v>26.1</v>
      </c>
      <c r="Z64" s="639">
        <v>2</v>
      </c>
      <c r="AA64" s="628">
        <f t="shared" si="6"/>
        <v>26.1</v>
      </c>
      <c r="AB64" s="629">
        <f t="shared" si="7"/>
        <v>2</v>
      </c>
      <c r="AC64" s="637">
        <v>6.75</v>
      </c>
      <c r="AD64" s="637">
        <v>0</v>
      </c>
      <c r="AE64" s="645">
        <f t="shared" si="8"/>
        <v>6.75</v>
      </c>
      <c r="AF64" s="646">
        <f t="shared" si="9"/>
        <v>0</v>
      </c>
      <c r="AG64" s="654">
        <f t="shared" si="10"/>
        <v>114.45500000000001</v>
      </c>
      <c r="AH64" s="654">
        <f t="shared" si="11"/>
        <v>8.175357142857143</v>
      </c>
      <c r="AI64" s="646">
        <f t="shared" si="12"/>
        <v>4</v>
      </c>
      <c r="AJ64" s="655" t="s">
        <v>165</v>
      </c>
      <c r="AK64" s="631"/>
    </row>
    <row r="65" spans="2:37" ht="15.75">
      <c r="B65" s="626">
        <v>55</v>
      </c>
      <c r="C65" s="632" t="s">
        <v>632</v>
      </c>
      <c r="D65" s="632" t="s">
        <v>633</v>
      </c>
      <c r="E65" s="644">
        <v>34.5</v>
      </c>
      <c r="F65" s="639">
        <v>6</v>
      </c>
      <c r="G65" s="637">
        <v>15.75</v>
      </c>
      <c r="H65" s="638">
        <v>0</v>
      </c>
      <c r="I65" s="645">
        <f t="shared" si="0"/>
        <v>25.125</v>
      </c>
      <c r="J65" s="637">
        <v>6</v>
      </c>
      <c r="K65" s="637">
        <v>14.55</v>
      </c>
      <c r="L65" s="637">
        <v>0</v>
      </c>
      <c r="M65" s="637">
        <v>8</v>
      </c>
      <c r="N65" s="637">
        <v>0</v>
      </c>
      <c r="O65" s="645">
        <f t="shared" si="2"/>
        <v>13.53</v>
      </c>
      <c r="P65" s="646">
        <f t="shared" si="3"/>
        <v>0</v>
      </c>
      <c r="Q65" s="637">
        <v>16.649999999999999</v>
      </c>
      <c r="R65" s="637">
        <v>0</v>
      </c>
      <c r="S65" s="645">
        <f t="shared" si="4"/>
        <v>16.649999999999999</v>
      </c>
      <c r="T65" s="637">
        <v>0</v>
      </c>
      <c r="U65" s="637">
        <v>15.3</v>
      </c>
      <c r="V65" s="637">
        <v>0</v>
      </c>
      <c r="W65" s="645">
        <f t="shared" si="5"/>
        <v>15.3</v>
      </c>
      <c r="X65" s="637">
        <v>0</v>
      </c>
      <c r="Y65" s="651">
        <v>14.2</v>
      </c>
      <c r="Z65" s="637">
        <v>0</v>
      </c>
      <c r="AA65" s="645">
        <f t="shared" si="6"/>
        <v>14.2</v>
      </c>
      <c r="AB65" s="646">
        <f t="shared" si="7"/>
        <v>0</v>
      </c>
      <c r="AC65" s="633">
        <v>10.85</v>
      </c>
      <c r="AD65" s="633">
        <v>1</v>
      </c>
      <c r="AE65" s="628">
        <f t="shared" si="8"/>
        <v>10.85</v>
      </c>
      <c r="AF65" s="629">
        <f t="shared" si="9"/>
        <v>1</v>
      </c>
      <c r="AG65" s="654">
        <f t="shared" si="10"/>
        <v>95.654999999999987</v>
      </c>
      <c r="AH65" s="654">
        <f t="shared" si="11"/>
        <v>6.8324999999999987</v>
      </c>
      <c r="AI65" s="646">
        <f t="shared" si="12"/>
        <v>7</v>
      </c>
      <c r="AJ65" s="655" t="s">
        <v>165</v>
      </c>
      <c r="AK65" s="631"/>
    </row>
    <row r="66" spans="2:37" ht="15.75">
      <c r="B66" s="626">
        <v>56</v>
      </c>
      <c r="C66" s="632" t="s">
        <v>634</v>
      </c>
      <c r="D66" s="632" t="s">
        <v>635</v>
      </c>
      <c r="E66" s="643">
        <v>23.7</v>
      </c>
      <c r="F66" s="637">
        <v>0</v>
      </c>
      <c r="G66" s="637">
        <v>5.4</v>
      </c>
      <c r="H66" s="638">
        <v>0</v>
      </c>
      <c r="I66" s="645">
        <f t="shared" si="0"/>
        <v>14.55</v>
      </c>
      <c r="J66" s="637">
        <v>0</v>
      </c>
      <c r="K66" s="637">
        <v>8.25</v>
      </c>
      <c r="L66" s="637">
        <v>0</v>
      </c>
      <c r="M66" s="637">
        <v>9.8000000000000007</v>
      </c>
      <c r="N66" s="637">
        <v>0</v>
      </c>
      <c r="O66" s="645">
        <f t="shared" si="2"/>
        <v>10.830000000000002</v>
      </c>
      <c r="P66" s="646">
        <f t="shared" si="3"/>
        <v>0</v>
      </c>
      <c r="Q66" s="637">
        <v>23.4</v>
      </c>
      <c r="R66" s="637">
        <v>0</v>
      </c>
      <c r="S66" s="645">
        <f t="shared" si="4"/>
        <v>23.4</v>
      </c>
      <c r="T66" s="637">
        <v>0</v>
      </c>
      <c r="U66" s="637">
        <v>15.2</v>
      </c>
      <c r="V66" s="637">
        <v>0</v>
      </c>
      <c r="W66" s="645">
        <f t="shared" si="5"/>
        <v>15.2</v>
      </c>
      <c r="X66" s="637">
        <v>0</v>
      </c>
      <c r="Y66" s="651">
        <v>11.204000000000001</v>
      </c>
      <c r="Z66" s="637">
        <v>0</v>
      </c>
      <c r="AA66" s="645">
        <f t="shared" si="6"/>
        <v>11.204000000000001</v>
      </c>
      <c r="AB66" s="646">
        <f t="shared" si="7"/>
        <v>0</v>
      </c>
      <c r="AC66" s="637">
        <v>8.1</v>
      </c>
      <c r="AD66" s="637">
        <v>0</v>
      </c>
      <c r="AE66" s="645">
        <f t="shared" si="8"/>
        <v>8.1</v>
      </c>
      <c r="AF66" s="646">
        <f t="shared" si="9"/>
        <v>0</v>
      </c>
      <c r="AG66" s="654">
        <f t="shared" si="10"/>
        <v>83.284000000000006</v>
      </c>
      <c r="AH66" s="654">
        <f t="shared" si="11"/>
        <v>5.9488571428571433</v>
      </c>
      <c r="AI66" s="646">
        <f t="shared" si="12"/>
        <v>0</v>
      </c>
      <c r="AJ66" s="655" t="s">
        <v>165</v>
      </c>
      <c r="AK66" s="631"/>
    </row>
    <row r="67" spans="2:37" ht="15.75">
      <c r="B67" s="626">
        <v>57</v>
      </c>
      <c r="C67" s="632" t="s">
        <v>636</v>
      </c>
      <c r="D67" s="632" t="s">
        <v>637</v>
      </c>
      <c r="E67" s="643">
        <v>19.049999999999997</v>
      </c>
      <c r="F67" s="637">
        <v>0</v>
      </c>
      <c r="G67" s="637">
        <v>2.7</v>
      </c>
      <c r="H67" s="638">
        <v>0</v>
      </c>
      <c r="I67" s="645">
        <f t="shared" si="0"/>
        <v>10.874999999999998</v>
      </c>
      <c r="J67" s="637">
        <v>0</v>
      </c>
      <c r="K67" s="637">
        <v>6.3000000000000007</v>
      </c>
      <c r="L67" s="637">
        <v>0</v>
      </c>
      <c r="M67" s="637">
        <v>4.5999999999999996</v>
      </c>
      <c r="N67" s="637">
        <v>0</v>
      </c>
      <c r="O67" s="645">
        <f t="shared" si="2"/>
        <v>6.5400000000000009</v>
      </c>
      <c r="P67" s="646">
        <f t="shared" si="3"/>
        <v>0</v>
      </c>
      <c r="Q67" s="651">
        <v>18.545999999999999</v>
      </c>
      <c r="R67" s="637">
        <v>0</v>
      </c>
      <c r="S67" s="645">
        <f t="shared" si="4"/>
        <v>18.545999999999999</v>
      </c>
      <c r="T67" s="637">
        <v>0</v>
      </c>
      <c r="U67" s="637">
        <v>11.7</v>
      </c>
      <c r="V67" s="637">
        <v>0</v>
      </c>
      <c r="W67" s="645">
        <f t="shared" si="5"/>
        <v>11.7</v>
      </c>
      <c r="X67" s="637">
        <v>0</v>
      </c>
      <c r="Y67" s="651">
        <v>10.204000000000001</v>
      </c>
      <c r="Z67" s="637">
        <v>0</v>
      </c>
      <c r="AA67" s="645">
        <f t="shared" si="6"/>
        <v>10.204000000000001</v>
      </c>
      <c r="AB67" s="646">
        <f t="shared" si="7"/>
        <v>0</v>
      </c>
      <c r="AC67" s="637">
        <v>6.6</v>
      </c>
      <c r="AD67" s="637">
        <v>0</v>
      </c>
      <c r="AE67" s="645">
        <f t="shared" si="8"/>
        <v>6.6</v>
      </c>
      <c r="AF67" s="646">
        <f t="shared" si="9"/>
        <v>0</v>
      </c>
      <c r="AG67" s="654">
        <f t="shared" si="10"/>
        <v>64.464999999999989</v>
      </c>
      <c r="AH67" s="654">
        <f t="shared" si="11"/>
        <v>4.6046428571428564</v>
      </c>
      <c r="AI67" s="646">
        <f t="shared" si="12"/>
        <v>0</v>
      </c>
      <c r="AJ67" s="655" t="s">
        <v>165</v>
      </c>
      <c r="AK67" s="631"/>
    </row>
    <row r="68" spans="2:37" ht="15.75">
      <c r="B68" s="626">
        <v>58</v>
      </c>
      <c r="C68" s="632" t="s">
        <v>638</v>
      </c>
      <c r="D68" s="632" t="s">
        <v>639</v>
      </c>
      <c r="E68" s="643">
        <v>26.25</v>
      </c>
      <c r="F68" s="637">
        <v>0</v>
      </c>
      <c r="G68" s="637">
        <v>13.649999999999999</v>
      </c>
      <c r="H68" s="638">
        <v>0</v>
      </c>
      <c r="I68" s="645">
        <f t="shared" si="0"/>
        <v>19.95</v>
      </c>
      <c r="J68" s="637">
        <v>0</v>
      </c>
      <c r="K68" s="639">
        <v>30.450000000000003</v>
      </c>
      <c r="L68" s="639">
        <v>6</v>
      </c>
      <c r="M68" s="637">
        <v>18</v>
      </c>
      <c r="N68" s="637">
        <v>0</v>
      </c>
      <c r="O68" s="645">
        <f t="shared" si="2"/>
        <v>29.070000000000004</v>
      </c>
      <c r="P68" s="646">
        <f t="shared" si="3"/>
        <v>6</v>
      </c>
      <c r="Q68" s="651">
        <v>28.998000000000001</v>
      </c>
      <c r="R68" s="637">
        <v>0</v>
      </c>
      <c r="S68" s="645">
        <f t="shared" si="4"/>
        <v>28.998000000000001</v>
      </c>
      <c r="T68" s="637">
        <v>0</v>
      </c>
      <c r="U68" s="639">
        <v>22.1</v>
      </c>
      <c r="V68" s="639">
        <v>2</v>
      </c>
      <c r="W68" s="628">
        <f t="shared" si="5"/>
        <v>22.1</v>
      </c>
      <c r="X68" s="639">
        <v>2</v>
      </c>
      <c r="Y68" s="651">
        <v>19</v>
      </c>
      <c r="Z68" s="637">
        <v>0</v>
      </c>
      <c r="AA68" s="645">
        <f t="shared" si="6"/>
        <v>19</v>
      </c>
      <c r="AB68" s="646">
        <f t="shared" si="7"/>
        <v>0</v>
      </c>
      <c r="AC68" s="633">
        <v>14.2</v>
      </c>
      <c r="AD68" s="633">
        <v>1</v>
      </c>
      <c r="AE68" s="628">
        <f t="shared" si="8"/>
        <v>14.2</v>
      </c>
      <c r="AF68" s="629">
        <f t="shared" si="9"/>
        <v>1</v>
      </c>
      <c r="AG68" s="654">
        <f t="shared" si="10"/>
        <v>133.31800000000001</v>
      </c>
      <c r="AH68" s="654">
        <f t="shared" si="11"/>
        <v>9.5227142857142866</v>
      </c>
      <c r="AI68" s="646">
        <f t="shared" si="12"/>
        <v>9</v>
      </c>
      <c r="AJ68" s="655" t="s">
        <v>165</v>
      </c>
      <c r="AK68" s="631"/>
    </row>
    <row r="69" spans="2:37" ht="15.75">
      <c r="B69" s="626">
        <v>59</v>
      </c>
      <c r="C69" s="632" t="s">
        <v>640</v>
      </c>
      <c r="D69" s="632" t="s">
        <v>641</v>
      </c>
      <c r="E69" s="643">
        <v>27.450000000000003</v>
      </c>
      <c r="F69" s="637">
        <v>0</v>
      </c>
      <c r="G69" s="637">
        <v>11.55</v>
      </c>
      <c r="H69" s="638">
        <v>0</v>
      </c>
      <c r="I69" s="645">
        <f t="shared" si="0"/>
        <v>19.5</v>
      </c>
      <c r="J69" s="637">
        <v>0</v>
      </c>
      <c r="K69" s="637">
        <v>10.8</v>
      </c>
      <c r="L69" s="637">
        <v>0</v>
      </c>
      <c r="M69" s="637">
        <v>8.8000000000000007</v>
      </c>
      <c r="N69" s="637">
        <v>0</v>
      </c>
      <c r="O69" s="645">
        <f t="shared" si="2"/>
        <v>11.760000000000002</v>
      </c>
      <c r="P69" s="646">
        <f t="shared" si="3"/>
        <v>0</v>
      </c>
      <c r="Q69" s="651">
        <v>12.648</v>
      </c>
      <c r="R69" s="637">
        <v>0</v>
      </c>
      <c r="S69" s="645">
        <f t="shared" si="4"/>
        <v>12.648</v>
      </c>
      <c r="T69" s="637">
        <v>0</v>
      </c>
      <c r="U69" s="637">
        <v>18.2</v>
      </c>
      <c r="V69" s="637">
        <v>0</v>
      </c>
      <c r="W69" s="645">
        <f t="shared" si="5"/>
        <v>18.2</v>
      </c>
      <c r="X69" s="637">
        <v>0</v>
      </c>
      <c r="Y69" s="651">
        <v>13.100000000000001</v>
      </c>
      <c r="Z69" s="637">
        <v>0</v>
      </c>
      <c r="AA69" s="645">
        <f t="shared" si="6"/>
        <v>13.100000000000001</v>
      </c>
      <c r="AB69" s="646">
        <f t="shared" si="7"/>
        <v>0</v>
      </c>
      <c r="AC69" s="637">
        <v>6.6</v>
      </c>
      <c r="AD69" s="637">
        <v>0</v>
      </c>
      <c r="AE69" s="645">
        <f t="shared" si="8"/>
        <v>6.6</v>
      </c>
      <c r="AF69" s="646">
        <f t="shared" si="9"/>
        <v>0</v>
      </c>
      <c r="AG69" s="654">
        <f t="shared" si="10"/>
        <v>81.808000000000007</v>
      </c>
      <c r="AH69" s="654">
        <f t="shared" si="11"/>
        <v>5.8434285714285723</v>
      </c>
      <c r="AI69" s="646">
        <f t="shared" si="12"/>
        <v>0</v>
      </c>
      <c r="AJ69" s="655" t="s">
        <v>165</v>
      </c>
      <c r="AK69" s="631"/>
    </row>
    <row r="70" spans="2:37" ht="15.75">
      <c r="B70" s="626">
        <v>60</v>
      </c>
      <c r="C70" s="632" t="s">
        <v>124</v>
      </c>
      <c r="D70" s="632" t="s">
        <v>642</v>
      </c>
      <c r="E70" s="643">
        <v>29.400000000000002</v>
      </c>
      <c r="F70" s="637">
        <v>0</v>
      </c>
      <c r="G70" s="637">
        <v>10.65</v>
      </c>
      <c r="H70" s="638">
        <v>0</v>
      </c>
      <c r="I70" s="645">
        <f t="shared" si="0"/>
        <v>20.025000000000002</v>
      </c>
      <c r="J70" s="637">
        <v>0</v>
      </c>
      <c r="K70" s="637">
        <v>13.049999999999999</v>
      </c>
      <c r="L70" s="637">
        <v>0</v>
      </c>
      <c r="M70" s="637">
        <v>18.899999999999999</v>
      </c>
      <c r="N70" s="637">
        <v>0</v>
      </c>
      <c r="O70" s="645">
        <f t="shared" si="2"/>
        <v>19.169999999999995</v>
      </c>
      <c r="P70" s="646">
        <f t="shared" si="3"/>
        <v>0</v>
      </c>
      <c r="Q70" s="637">
        <v>21.450000000000003</v>
      </c>
      <c r="R70" s="637">
        <v>0</v>
      </c>
      <c r="S70" s="645">
        <f t="shared" si="4"/>
        <v>21.450000000000003</v>
      </c>
      <c r="T70" s="637">
        <v>0</v>
      </c>
      <c r="U70" s="639">
        <v>21.2</v>
      </c>
      <c r="V70" s="639">
        <v>2</v>
      </c>
      <c r="W70" s="628">
        <f t="shared" si="5"/>
        <v>21.2</v>
      </c>
      <c r="X70" s="639">
        <v>2</v>
      </c>
      <c r="Y70" s="651">
        <v>19.204000000000001</v>
      </c>
      <c r="Z70" s="637">
        <v>0</v>
      </c>
      <c r="AA70" s="645">
        <f t="shared" si="6"/>
        <v>19.204000000000001</v>
      </c>
      <c r="AB70" s="646">
        <f t="shared" si="7"/>
        <v>0</v>
      </c>
      <c r="AC70" s="633">
        <v>10</v>
      </c>
      <c r="AD70" s="633">
        <v>1</v>
      </c>
      <c r="AE70" s="628">
        <f t="shared" si="8"/>
        <v>10</v>
      </c>
      <c r="AF70" s="629">
        <f t="shared" si="9"/>
        <v>1</v>
      </c>
      <c r="AG70" s="654">
        <f t="shared" si="10"/>
        <v>111.04900000000001</v>
      </c>
      <c r="AH70" s="654">
        <f t="shared" si="11"/>
        <v>7.9320714285714287</v>
      </c>
      <c r="AI70" s="646">
        <f t="shared" si="12"/>
        <v>3</v>
      </c>
      <c r="AJ70" s="655" t="s">
        <v>165</v>
      </c>
      <c r="AK70" s="631"/>
    </row>
    <row r="71" spans="2:37" ht="15.75">
      <c r="B71" s="626">
        <v>61</v>
      </c>
      <c r="C71" s="632" t="s">
        <v>643</v>
      </c>
      <c r="D71" s="632" t="s">
        <v>644</v>
      </c>
      <c r="E71" s="644">
        <v>32.400000000000006</v>
      </c>
      <c r="F71" s="639">
        <v>6</v>
      </c>
      <c r="G71" s="637">
        <v>11.55</v>
      </c>
      <c r="H71" s="638">
        <v>0</v>
      </c>
      <c r="I71" s="645">
        <f t="shared" si="0"/>
        <v>21.975000000000001</v>
      </c>
      <c r="J71" s="637">
        <v>6</v>
      </c>
      <c r="K71" s="637">
        <v>23.400000000000002</v>
      </c>
      <c r="L71" s="637">
        <v>0</v>
      </c>
      <c r="M71" s="637">
        <v>13.5</v>
      </c>
      <c r="N71" s="637">
        <v>0</v>
      </c>
      <c r="O71" s="645">
        <f t="shared" si="2"/>
        <v>22.14</v>
      </c>
      <c r="P71" s="646">
        <f t="shared" si="3"/>
        <v>0</v>
      </c>
      <c r="Q71" s="651">
        <v>28.547999999999995</v>
      </c>
      <c r="R71" s="637">
        <v>0</v>
      </c>
      <c r="S71" s="645">
        <f t="shared" si="4"/>
        <v>28.547999999999995</v>
      </c>
      <c r="T71" s="637">
        <v>0</v>
      </c>
      <c r="U71" s="639">
        <v>20.7</v>
      </c>
      <c r="V71" s="639">
        <v>2</v>
      </c>
      <c r="W71" s="628">
        <f t="shared" si="5"/>
        <v>20.7</v>
      </c>
      <c r="X71" s="639">
        <v>2</v>
      </c>
      <c r="Y71" s="652">
        <v>27.903999999999996</v>
      </c>
      <c r="Z71" s="639">
        <v>2</v>
      </c>
      <c r="AA71" s="628">
        <f t="shared" si="6"/>
        <v>27.903999999999996</v>
      </c>
      <c r="AB71" s="629">
        <f t="shared" si="7"/>
        <v>2</v>
      </c>
      <c r="AC71" s="637">
        <v>8.5</v>
      </c>
      <c r="AD71" s="637">
        <v>0</v>
      </c>
      <c r="AE71" s="645">
        <f t="shared" si="8"/>
        <v>8.5</v>
      </c>
      <c r="AF71" s="646">
        <f t="shared" si="9"/>
        <v>0</v>
      </c>
      <c r="AG71" s="654">
        <f t="shared" si="10"/>
        <v>129.767</v>
      </c>
      <c r="AH71" s="654">
        <f t="shared" si="11"/>
        <v>9.2690714285714275</v>
      </c>
      <c r="AI71" s="646">
        <f t="shared" si="12"/>
        <v>10</v>
      </c>
      <c r="AJ71" s="655" t="s">
        <v>165</v>
      </c>
      <c r="AK71" s="631"/>
    </row>
    <row r="72" spans="2:37" ht="15.75">
      <c r="B72" s="626">
        <v>62</v>
      </c>
      <c r="C72" s="632" t="s">
        <v>645</v>
      </c>
      <c r="D72" s="632" t="s">
        <v>646</v>
      </c>
      <c r="E72" s="644">
        <v>36.150000000000006</v>
      </c>
      <c r="F72" s="639">
        <v>6</v>
      </c>
      <c r="G72" s="637">
        <v>11.55</v>
      </c>
      <c r="H72" s="638">
        <v>0</v>
      </c>
      <c r="I72" s="645">
        <f t="shared" si="0"/>
        <v>23.85</v>
      </c>
      <c r="J72" s="637">
        <v>6</v>
      </c>
      <c r="K72" s="637">
        <v>25.650000000000002</v>
      </c>
      <c r="L72" s="637">
        <v>0</v>
      </c>
      <c r="M72" s="637">
        <v>12.600000000000001</v>
      </c>
      <c r="N72" s="637">
        <v>0</v>
      </c>
      <c r="O72" s="645">
        <f t="shared" si="2"/>
        <v>22.950000000000003</v>
      </c>
      <c r="P72" s="646">
        <f t="shared" si="3"/>
        <v>0</v>
      </c>
      <c r="Q72" s="651">
        <v>22.847999999999999</v>
      </c>
      <c r="R72" s="637">
        <v>0</v>
      </c>
      <c r="S72" s="645">
        <f t="shared" si="4"/>
        <v>22.847999999999999</v>
      </c>
      <c r="T72" s="637">
        <v>0</v>
      </c>
      <c r="U72" s="639">
        <v>22.78</v>
      </c>
      <c r="V72" s="639">
        <v>2</v>
      </c>
      <c r="W72" s="628">
        <f t="shared" si="5"/>
        <v>22.78</v>
      </c>
      <c r="X72" s="639">
        <v>2</v>
      </c>
      <c r="Y72" s="652">
        <v>27.6</v>
      </c>
      <c r="Z72" s="639">
        <v>2</v>
      </c>
      <c r="AA72" s="628">
        <f t="shared" si="6"/>
        <v>27.6</v>
      </c>
      <c r="AB72" s="629">
        <f t="shared" si="7"/>
        <v>2</v>
      </c>
      <c r="AC72" s="633">
        <v>13.3</v>
      </c>
      <c r="AD72" s="633">
        <v>1</v>
      </c>
      <c r="AE72" s="628">
        <f t="shared" si="8"/>
        <v>13.3</v>
      </c>
      <c r="AF72" s="629">
        <f t="shared" si="9"/>
        <v>1</v>
      </c>
      <c r="AG72" s="654">
        <f t="shared" si="10"/>
        <v>133.328</v>
      </c>
      <c r="AH72" s="654">
        <f t="shared" si="11"/>
        <v>9.5234285714285711</v>
      </c>
      <c r="AI72" s="646">
        <f t="shared" si="12"/>
        <v>11</v>
      </c>
      <c r="AJ72" s="655" t="s">
        <v>165</v>
      </c>
      <c r="AK72" s="631"/>
    </row>
    <row r="73" spans="2:37" ht="15.75">
      <c r="B73" s="626">
        <v>63</v>
      </c>
      <c r="C73" s="632" t="s">
        <v>647</v>
      </c>
      <c r="D73" s="632" t="s">
        <v>648</v>
      </c>
      <c r="E73" s="644">
        <v>37.349999999999994</v>
      </c>
      <c r="F73" s="639">
        <v>6</v>
      </c>
      <c r="G73" s="637">
        <v>10.8</v>
      </c>
      <c r="H73" s="638">
        <v>0</v>
      </c>
      <c r="I73" s="645">
        <f t="shared" si="0"/>
        <v>24.074999999999996</v>
      </c>
      <c r="J73" s="637">
        <v>6</v>
      </c>
      <c r="K73" s="637">
        <v>15.150000000000002</v>
      </c>
      <c r="L73" s="637">
        <v>0</v>
      </c>
      <c r="M73" s="637">
        <v>6.6999999999999993</v>
      </c>
      <c r="N73" s="637">
        <v>0</v>
      </c>
      <c r="O73" s="645">
        <f t="shared" si="2"/>
        <v>13.11</v>
      </c>
      <c r="P73" s="646">
        <f t="shared" si="3"/>
        <v>0</v>
      </c>
      <c r="Q73" s="637">
        <v>20.25</v>
      </c>
      <c r="R73" s="637">
        <v>0</v>
      </c>
      <c r="S73" s="645">
        <f t="shared" si="4"/>
        <v>20.25</v>
      </c>
      <c r="T73" s="637">
        <v>0</v>
      </c>
      <c r="U73" s="637">
        <v>13.6</v>
      </c>
      <c r="V73" s="637">
        <v>0</v>
      </c>
      <c r="W73" s="645">
        <f t="shared" si="5"/>
        <v>13.6</v>
      </c>
      <c r="X73" s="637">
        <v>0</v>
      </c>
      <c r="Y73" s="651">
        <v>12.104000000000001</v>
      </c>
      <c r="Z73" s="637">
        <v>0</v>
      </c>
      <c r="AA73" s="645">
        <f t="shared" si="6"/>
        <v>12.104000000000001</v>
      </c>
      <c r="AB73" s="646">
        <f t="shared" si="7"/>
        <v>0</v>
      </c>
      <c r="AC73" s="637">
        <v>7.35</v>
      </c>
      <c r="AD73" s="637">
        <v>0</v>
      </c>
      <c r="AE73" s="645">
        <f t="shared" si="8"/>
        <v>7.35</v>
      </c>
      <c r="AF73" s="646">
        <f t="shared" si="9"/>
        <v>0</v>
      </c>
      <c r="AG73" s="654">
        <f t="shared" si="10"/>
        <v>90.489000000000004</v>
      </c>
      <c r="AH73" s="654">
        <f t="shared" si="11"/>
        <v>6.4635000000000007</v>
      </c>
      <c r="AI73" s="646">
        <f t="shared" si="12"/>
        <v>6</v>
      </c>
      <c r="AJ73" s="655" t="s">
        <v>165</v>
      </c>
      <c r="AK73" s="631"/>
    </row>
    <row r="74" spans="2:37" ht="15.75">
      <c r="B74" s="626">
        <v>64</v>
      </c>
      <c r="C74" s="627" t="s">
        <v>649</v>
      </c>
      <c r="D74" s="627" t="s">
        <v>580</v>
      </c>
      <c r="E74" s="643">
        <v>4.0500000000000007</v>
      </c>
      <c r="F74" s="637">
        <v>0</v>
      </c>
      <c r="G74" s="637">
        <v>20.85</v>
      </c>
      <c r="H74" s="638">
        <v>0</v>
      </c>
      <c r="I74" s="645">
        <f t="shared" si="0"/>
        <v>12.450000000000001</v>
      </c>
      <c r="J74" s="637">
        <v>0</v>
      </c>
      <c r="K74" s="637">
        <v>12.299999999999999</v>
      </c>
      <c r="L74" s="637">
        <v>0</v>
      </c>
      <c r="M74" s="637">
        <v>0.5</v>
      </c>
      <c r="N74" s="637">
        <v>0</v>
      </c>
      <c r="O74" s="645">
        <f t="shared" si="2"/>
        <v>7.6799999999999988</v>
      </c>
      <c r="P74" s="646">
        <f t="shared" si="3"/>
        <v>0</v>
      </c>
      <c r="Q74" s="637">
        <v>12.299999999999999</v>
      </c>
      <c r="R74" s="637">
        <v>0</v>
      </c>
      <c r="S74" s="645">
        <f t="shared" si="4"/>
        <v>12.299999999999999</v>
      </c>
      <c r="T74" s="637">
        <v>0</v>
      </c>
      <c r="U74" s="637">
        <v>10.6</v>
      </c>
      <c r="V74" s="637">
        <v>0</v>
      </c>
      <c r="W74" s="645">
        <f t="shared" si="5"/>
        <v>10.6</v>
      </c>
      <c r="X74" s="637">
        <v>0</v>
      </c>
      <c r="Y74" s="651">
        <v>12.3</v>
      </c>
      <c r="Z74" s="637">
        <v>0</v>
      </c>
      <c r="AA74" s="645">
        <f t="shared" si="6"/>
        <v>12.3</v>
      </c>
      <c r="AB74" s="646">
        <f t="shared" si="7"/>
        <v>0</v>
      </c>
      <c r="AC74" s="637">
        <v>1.5</v>
      </c>
      <c r="AD74" s="637">
        <v>0</v>
      </c>
      <c r="AE74" s="645">
        <f t="shared" si="8"/>
        <v>1.5</v>
      </c>
      <c r="AF74" s="646">
        <f t="shared" si="9"/>
        <v>0</v>
      </c>
      <c r="AG74" s="654">
        <f t="shared" si="10"/>
        <v>56.83</v>
      </c>
      <c r="AH74" s="654">
        <f t="shared" si="11"/>
        <v>4.0592857142857142</v>
      </c>
      <c r="AI74" s="646">
        <f t="shared" si="12"/>
        <v>0</v>
      </c>
      <c r="AJ74" s="655" t="s">
        <v>165</v>
      </c>
      <c r="AK74" s="631"/>
    </row>
    <row r="75" spans="2:37" ht="15.75">
      <c r="B75" s="626">
        <v>65</v>
      </c>
      <c r="C75" s="632" t="s">
        <v>650</v>
      </c>
      <c r="D75" s="632" t="s">
        <v>14</v>
      </c>
      <c r="E75" s="643">
        <v>24.450000000000003</v>
      </c>
      <c r="F75" s="637">
        <v>0</v>
      </c>
      <c r="G75" s="637">
        <v>24.900000000000002</v>
      </c>
      <c r="H75" s="638">
        <v>0</v>
      </c>
      <c r="I75" s="645">
        <f t="shared" si="0"/>
        <v>24.675000000000004</v>
      </c>
      <c r="J75" s="637">
        <v>0</v>
      </c>
      <c r="K75" s="637">
        <v>16.200000000000003</v>
      </c>
      <c r="L75" s="637">
        <v>0</v>
      </c>
      <c r="M75" s="637">
        <v>13.100000000000001</v>
      </c>
      <c r="N75" s="637">
        <v>0</v>
      </c>
      <c r="O75" s="645">
        <f t="shared" si="2"/>
        <v>17.580000000000005</v>
      </c>
      <c r="P75" s="646">
        <f t="shared" si="3"/>
        <v>0</v>
      </c>
      <c r="Q75" s="637">
        <v>24.599999999999998</v>
      </c>
      <c r="R75" s="637">
        <v>0</v>
      </c>
      <c r="S75" s="645">
        <f t="shared" si="4"/>
        <v>24.599999999999998</v>
      </c>
      <c r="T75" s="637">
        <v>0</v>
      </c>
      <c r="U75" s="639">
        <v>21.7</v>
      </c>
      <c r="V75" s="639">
        <v>2</v>
      </c>
      <c r="W75" s="628">
        <f t="shared" si="5"/>
        <v>21.7</v>
      </c>
      <c r="X75" s="639">
        <v>2</v>
      </c>
      <c r="Y75" s="651">
        <v>17</v>
      </c>
      <c r="Z75" s="637">
        <v>0</v>
      </c>
      <c r="AA75" s="645">
        <f t="shared" si="6"/>
        <v>17</v>
      </c>
      <c r="AB75" s="646">
        <f t="shared" si="7"/>
        <v>0</v>
      </c>
      <c r="AC75" s="637">
        <v>8.0500000000000007</v>
      </c>
      <c r="AD75" s="637">
        <v>0</v>
      </c>
      <c r="AE75" s="645">
        <f t="shared" si="8"/>
        <v>8.0500000000000007</v>
      </c>
      <c r="AF75" s="646">
        <f t="shared" si="9"/>
        <v>0</v>
      </c>
      <c r="AG75" s="654">
        <f t="shared" si="10"/>
        <v>113.60500000000002</v>
      </c>
      <c r="AH75" s="654">
        <f t="shared" si="11"/>
        <v>8.1146428571428579</v>
      </c>
      <c r="AI75" s="646">
        <f t="shared" si="12"/>
        <v>2</v>
      </c>
      <c r="AJ75" s="655" t="s">
        <v>165</v>
      </c>
      <c r="AK75" s="631"/>
    </row>
    <row r="76" spans="2:37" ht="15.75">
      <c r="B76" s="626">
        <v>66</v>
      </c>
      <c r="C76" s="632" t="s">
        <v>125</v>
      </c>
      <c r="D76" s="632" t="s">
        <v>651</v>
      </c>
      <c r="E76" s="644">
        <v>37.650000000000006</v>
      </c>
      <c r="F76" s="639">
        <v>6</v>
      </c>
      <c r="G76" s="637">
        <v>21.450000000000003</v>
      </c>
      <c r="H76" s="638">
        <v>0</v>
      </c>
      <c r="I76" s="645">
        <f t="shared" ref="I76:I102" si="26" xml:space="preserve"> ((E76+G76)/6)*3</f>
        <v>29.550000000000004</v>
      </c>
      <c r="J76" s="637">
        <v>6</v>
      </c>
      <c r="K76" s="639">
        <v>36.150000000000006</v>
      </c>
      <c r="L76" s="639">
        <v>6</v>
      </c>
      <c r="M76" s="637">
        <v>16.7</v>
      </c>
      <c r="N76" s="637">
        <v>0</v>
      </c>
      <c r="O76" s="645">
        <f t="shared" ref="O76:O102" si="27" xml:space="preserve"> ((K76+M76)/5)*3</f>
        <v>31.710000000000008</v>
      </c>
      <c r="P76" s="646">
        <f t="shared" ref="P76:P102" si="28">L76+N76</f>
        <v>6</v>
      </c>
      <c r="Q76" s="651">
        <v>21.798000000000002</v>
      </c>
      <c r="R76" s="637">
        <v>0</v>
      </c>
      <c r="S76" s="645">
        <f t="shared" ref="S76:S102" si="29">Q76</f>
        <v>21.798000000000002</v>
      </c>
      <c r="T76" s="637">
        <v>0</v>
      </c>
      <c r="U76" s="639">
        <v>24.1</v>
      </c>
      <c r="V76" s="639">
        <v>2</v>
      </c>
      <c r="W76" s="628">
        <f t="shared" ref="W76:W102" si="30">U76</f>
        <v>24.1</v>
      </c>
      <c r="X76" s="639">
        <v>2</v>
      </c>
      <c r="Y76" s="651">
        <v>17.004000000000001</v>
      </c>
      <c r="Z76" s="637">
        <v>0</v>
      </c>
      <c r="AA76" s="645">
        <f t="shared" ref="AA76:AA102" si="31">Y76</f>
        <v>17.004000000000001</v>
      </c>
      <c r="AB76" s="646">
        <f t="shared" ref="AB76:AB102" si="32">Z76</f>
        <v>0</v>
      </c>
      <c r="AC76" s="633">
        <v>10.85</v>
      </c>
      <c r="AD76" s="633">
        <v>1</v>
      </c>
      <c r="AE76" s="628">
        <f t="shared" ref="AE76:AE102" si="33">AC76</f>
        <v>10.85</v>
      </c>
      <c r="AF76" s="629">
        <f t="shared" ref="AF76:AF102" si="34">AD76</f>
        <v>1</v>
      </c>
      <c r="AG76" s="654">
        <f t="shared" ref="AG76:AG102" si="35" xml:space="preserve"> AE76+AA76+W76+S76+O76+I76</f>
        <v>135.01200000000003</v>
      </c>
      <c r="AH76" s="654">
        <f t="shared" ref="AH76:AH102" si="36">AG76/14</f>
        <v>9.643714285714287</v>
      </c>
      <c r="AI76" s="646">
        <f t="shared" ref="AI76:AI101" si="37">AF76+AB76+X76+T76+P76+J76</f>
        <v>15</v>
      </c>
      <c r="AJ76" s="655" t="s">
        <v>165</v>
      </c>
      <c r="AK76" s="631"/>
    </row>
    <row r="77" spans="2:37" ht="15.75">
      <c r="B77" s="626">
        <v>67</v>
      </c>
      <c r="C77" s="632" t="s">
        <v>652</v>
      </c>
      <c r="D77" s="632" t="s">
        <v>131</v>
      </c>
      <c r="E77" s="644">
        <v>31.950000000000003</v>
      </c>
      <c r="F77" s="639">
        <v>6</v>
      </c>
      <c r="G77" s="637">
        <v>7.3500000000000005</v>
      </c>
      <c r="H77" s="638">
        <v>0</v>
      </c>
      <c r="I77" s="645">
        <f t="shared" si="26"/>
        <v>19.650000000000002</v>
      </c>
      <c r="J77" s="637">
        <v>6</v>
      </c>
      <c r="K77" s="637">
        <v>16.200000000000003</v>
      </c>
      <c r="L77" s="637">
        <v>0</v>
      </c>
      <c r="M77" s="637">
        <v>9</v>
      </c>
      <c r="N77" s="637">
        <v>0</v>
      </c>
      <c r="O77" s="645">
        <f t="shared" si="27"/>
        <v>15.120000000000003</v>
      </c>
      <c r="P77" s="646">
        <f t="shared" si="28"/>
        <v>0</v>
      </c>
      <c r="Q77" s="637">
        <v>17.549999999999997</v>
      </c>
      <c r="R77" s="637">
        <v>0</v>
      </c>
      <c r="S77" s="645">
        <f t="shared" si="29"/>
        <v>17.549999999999997</v>
      </c>
      <c r="T77" s="637">
        <v>0</v>
      </c>
      <c r="U77" s="637">
        <v>13.4</v>
      </c>
      <c r="V77" s="637">
        <v>0</v>
      </c>
      <c r="W77" s="645">
        <f t="shared" si="30"/>
        <v>13.4</v>
      </c>
      <c r="X77" s="637">
        <v>0</v>
      </c>
      <c r="Y77" s="651">
        <v>11.204000000000002</v>
      </c>
      <c r="Z77" s="637">
        <v>0</v>
      </c>
      <c r="AA77" s="645">
        <f t="shared" si="31"/>
        <v>11.204000000000002</v>
      </c>
      <c r="AB77" s="646">
        <f t="shared" si="32"/>
        <v>0</v>
      </c>
      <c r="AC77" s="637">
        <v>8.5</v>
      </c>
      <c r="AD77" s="637">
        <v>0</v>
      </c>
      <c r="AE77" s="645">
        <f t="shared" si="33"/>
        <v>8.5</v>
      </c>
      <c r="AF77" s="646">
        <f t="shared" si="34"/>
        <v>0</v>
      </c>
      <c r="AG77" s="654">
        <f t="shared" si="35"/>
        <v>85.424000000000007</v>
      </c>
      <c r="AH77" s="654">
        <f t="shared" si="36"/>
        <v>6.1017142857142863</v>
      </c>
      <c r="AI77" s="646">
        <f t="shared" si="37"/>
        <v>6</v>
      </c>
      <c r="AJ77" s="655" t="s">
        <v>165</v>
      </c>
      <c r="AK77" s="631"/>
    </row>
    <row r="78" spans="2:37" ht="15.75">
      <c r="B78" s="626">
        <v>68</v>
      </c>
      <c r="C78" s="632" t="s">
        <v>653</v>
      </c>
      <c r="D78" s="632" t="s">
        <v>131</v>
      </c>
      <c r="E78" s="643">
        <v>25.950000000000003</v>
      </c>
      <c r="F78" s="637">
        <v>0</v>
      </c>
      <c r="G78" s="637">
        <v>15</v>
      </c>
      <c r="H78" s="638">
        <v>0</v>
      </c>
      <c r="I78" s="645">
        <f t="shared" si="26"/>
        <v>20.475000000000001</v>
      </c>
      <c r="J78" s="637">
        <v>0</v>
      </c>
      <c r="K78" s="637">
        <v>19.200000000000003</v>
      </c>
      <c r="L78" s="637">
        <v>0</v>
      </c>
      <c r="M78" s="637">
        <v>12.8</v>
      </c>
      <c r="N78" s="637">
        <v>0</v>
      </c>
      <c r="O78" s="645">
        <f t="shared" si="27"/>
        <v>19.200000000000003</v>
      </c>
      <c r="P78" s="646">
        <f t="shared" si="28"/>
        <v>0</v>
      </c>
      <c r="Q78" s="637">
        <v>21.75</v>
      </c>
      <c r="R78" s="637">
        <v>0</v>
      </c>
      <c r="S78" s="645">
        <f t="shared" si="29"/>
        <v>21.75</v>
      </c>
      <c r="T78" s="637">
        <v>0</v>
      </c>
      <c r="U78" s="639">
        <v>25.5</v>
      </c>
      <c r="V78" s="639">
        <v>2</v>
      </c>
      <c r="W78" s="628">
        <f t="shared" si="30"/>
        <v>25.5</v>
      </c>
      <c r="X78" s="639">
        <v>2</v>
      </c>
      <c r="Y78" s="651">
        <v>11.299999999999999</v>
      </c>
      <c r="Z78" s="637">
        <v>0</v>
      </c>
      <c r="AA78" s="645">
        <f t="shared" si="31"/>
        <v>11.299999999999999</v>
      </c>
      <c r="AB78" s="646">
        <f t="shared" si="32"/>
        <v>0</v>
      </c>
      <c r="AC78" s="633">
        <v>12.15</v>
      </c>
      <c r="AD78" s="633">
        <v>1</v>
      </c>
      <c r="AE78" s="628">
        <f t="shared" si="33"/>
        <v>12.15</v>
      </c>
      <c r="AF78" s="629">
        <f t="shared" si="34"/>
        <v>1</v>
      </c>
      <c r="AG78" s="654">
        <f t="shared" si="35"/>
        <v>110.375</v>
      </c>
      <c r="AH78" s="654">
        <f t="shared" si="36"/>
        <v>7.8839285714285712</v>
      </c>
      <c r="AI78" s="646">
        <f t="shared" si="37"/>
        <v>3</v>
      </c>
      <c r="AJ78" s="655" t="s">
        <v>165</v>
      </c>
      <c r="AK78" s="631"/>
    </row>
    <row r="79" spans="2:37" ht="15.75">
      <c r="B79" s="626">
        <v>69</v>
      </c>
      <c r="C79" s="632" t="s">
        <v>654</v>
      </c>
      <c r="D79" s="632" t="s">
        <v>8</v>
      </c>
      <c r="E79" s="644">
        <v>35.700000000000003</v>
      </c>
      <c r="F79" s="639">
        <v>6</v>
      </c>
      <c r="G79" s="637">
        <v>8.1000000000000014</v>
      </c>
      <c r="H79" s="638">
        <v>0</v>
      </c>
      <c r="I79" s="645">
        <f t="shared" si="26"/>
        <v>21.900000000000002</v>
      </c>
      <c r="J79" s="637">
        <v>6</v>
      </c>
      <c r="K79" s="637">
        <v>20.549999999999997</v>
      </c>
      <c r="L79" s="637">
        <v>0</v>
      </c>
      <c r="M79" s="637">
        <v>12.9</v>
      </c>
      <c r="N79" s="637">
        <v>0</v>
      </c>
      <c r="O79" s="645">
        <f t="shared" si="27"/>
        <v>20.07</v>
      </c>
      <c r="P79" s="646">
        <f t="shared" si="28"/>
        <v>0</v>
      </c>
      <c r="Q79" s="652">
        <v>34.547999999999995</v>
      </c>
      <c r="R79" s="639">
        <v>4</v>
      </c>
      <c r="S79" s="628">
        <f t="shared" si="29"/>
        <v>34.547999999999995</v>
      </c>
      <c r="T79" s="639">
        <v>4</v>
      </c>
      <c r="U79" s="639">
        <v>22.1</v>
      </c>
      <c r="V79" s="639">
        <v>2</v>
      </c>
      <c r="W79" s="628">
        <f t="shared" si="30"/>
        <v>22.1</v>
      </c>
      <c r="X79" s="639">
        <v>2</v>
      </c>
      <c r="Y79" s="651">
        <v>14.1</v>
      </c>
      <c r="Z79" s="637">
        <v>0</v>
      </c>
      <c r="AA79" s="645">
        <f t="shared" si="31"/>
        <v>14.1</v>
      </c>
      <c r="AB79" s="646">
        <f t="shared" si="32"/>
        <v>0</v>
      </c>
      <c r="AC79" s="637">
        <v>6.5</v>
      </c>
      <c r="AD79" s="637">
        <v>0</v>
      </c>
      <c r="AE79" s="645">
        <f t="shared" si="33"/>
        <v>6.5</v>
      </c>
      <c r="AF79" s="646">
        <f t="shared" si="34"/>
        <v>0</v>
      </c>
      <c r="AG79" s="654">
        <f t="shared" si="35"/>
        <v>119.21799999999999</v>
      </c>
      <c r="AH79" s="654">
        <f t="shared" si="36"/>
        <v>8.5155714285714286</v>
      </c>
      <c r="AI79" s="646">
        <f t="shared" si="37"/>
        <v>12</v>
      </c>
      <c r="AJ79" s="655" t="s">
        <v>165</v>
      </c>
      <c r="AK79" s="631"/>
    </row>
    <row r="80" spans="2:37" ht="15.75">
      <c r="B80" s="626">
        <v>70</v>
      </c>
      <c r="C80" s="632" t="s">
        <v>655</v>
      </c>
      <c r="D80" s="632" t="s">
        <v>656</v>
      </c>
      <c r="E80" s="643">
        <v>23.55</v>
      </c>
      <c r="F80" s="637">
        <v>0</v>
      </c>
      <c r="G80" s="637">
        <v>18.600000000000001</v>
      </c>
      <c r="H80" s="638">
        <v>0</v>
      </c>
      <c r="I80" s="645">
        <f t="shared" si="26"/>
        <v>21.075000000000003</v>
      </c>
      <c r="J80" s="637">
        <v>0</v>
      </c>
      <c r="K80" s="637">
        <v>7.8000000000000007</v>
      </c>
      <c r="L80" s="637">
        <v>0</v>
      </c>
      <c r="M80" s="637">
        <v>5.6000000000000005</v>
      </c>
      <c r="N80" s="637">
        <v>0</v>
      </c>
      <c r="O80" s="645">
        <f t="shared" si="27"/>
        <v>8.0400000000000027</v>
      </c>
      <c r="P80" s="646">
        <f t="shared" si="28"/>
        <v>0</v>
      </c>
      <c r="Q80" s="651">
        <v>16.548000000000002</v>
      </c>
      <c r="R80" s="637">
        <v>0</v>
      </c>
      <c r="S80" s="645">
        <f t="shared" si="29"/>
        <v>16.548000000000002</v>
      </c>
      <c r="T80" s="637">
        <v>0</v>
      </c>
      <c r="U80" s="637">
        <v>14.2</v>
      </c>
      <c r="V80" s="637">
        <v>0</v>
      </c>
      <c r="W80" s="645">
        <f t="shared" si="30"/>
        <v>14.2</v>
      </c>
      <c r="X80" s="637">
        <v>0</v>
      </c>
      <c r="Y80" s="651">
        <v>11.2</v>
      </c>
      <c r="Z80" s="637">
        <v>0</v>
      </c>
      <c r="AA80" s="645">
        <f t="shared" si="31"/>
        <v>11.2</v>
      </c>
      <c r="AB80" s="646">
        <f t="shared" si="32"/>
        <v>0</v>
      </c>
      <c r="AC80" s="637">
        <v>8.3000000000000007</v>
      </c>
      <c r="AD80" s="637">
        <v>0</v>
      </c>
      <c r="AE80" s="645">
        <f t="shared" si="33"/>
        <v>8.3000000000000007</v>
      </c>
      <c r="AF80" s="646">
        <f t="shared" si="34"/>
        <v>0</v>
      </c>
      <c r="AG80" s="654">
        <f t="shared" si="35"/>
        <v>79.363000000000014</v>
      </c>
      <c r="AH80" s="654">
        <f t="shared" si="36"/>
        <v>5.6687857142857156</v>
      </c>
      <c r="AI80" s="646">
        <f t="shared" si="37"/>
        <v>0</v>
      </c>
      <c r="AJ80" s="655" t="s">
        <v>165</v>
      </c>
      <c r="AK80" s="631"/>
    </row>
    <row r="81" spans="2:37" ht="15.75">
      <c r="B81" s="626">
        <v>71</v>
      </c>
      <c r="C81" s="632" t="s">
        <v>657</v>
      </c>
      <c r="D81" s="632" t="s">
        <v>658</v>
      </c>
      <c r="E81" s="643">
        <v>28.950000000000003</v>
      </c>
      <c r="F81" s="637">
        <v>0</v>
      </c>
      <c r="G81" s="639">
        <v>31</v>
      </c>
      <c r="H81" s="639">
        <v>6</v>
      </c>
      <c r="I81" s="645">
        <f t="shared" si="26"/>
        <v>29.975000000000001</v>
      </c>
      <c r="J81" s="637">
        <v>6</v>
      </c>
      <c r="K81" s="640">
        <v>17.75</v>
      </c>
      <c r="L81" s="637">
        <v>0</v>
      </c>
      <c r="M81" s="637">
        <v>8.3800000000000008</v>
      </c>
      <c r="N81" s="637">
        <v>0</v>
      </c>
      <c r="O81" s="645">
        <f t="shared" si="27"/>
        <v>15.678000000000003</v>
      </c>
      <c r="P81" s="646">
        <f t="shared" si="28"/>
        <v>0</v>
      </c>
      <c r="Q81" s="637">
        <v>23.5</v>
      </c>
      <c r="R81" s="637">
        <v>0</v>
      </c>
      <c r="S81" s="645">
        <f t="shared" si="29"/>
        <v>23.5</v>
      </c>
      <c r="T81" s="637">
        <v>0</v>
      </c>
      <c r="U81" s="651">
        <v>16.248333333333331</v>
      </c>
      <c r="V81" s="637">
        <v>0</v>
      </c>
      <c r="W81" s="645">
        <f t="shared" si="30"/>
        <v>16.248333333333331</v>
      </c>
      <c r="X81" s="637">
        <v>0</v>
      </c>
      <c r="Y81" s="652">
        <v>25.7</v>
      </c>
      <c r="Z81" s="639">
        <v>2</v>
      </c>
      <c r="AA81" s="628">
        <f t="shared" si="31"/>
        <v>25.7</v>
      </c>
      <c r="AB81" s="629">
        <f t="shared" si="32"/>
        <v>2</v>
      </c>
      <c r="AC81" s="637">
        <v>7</v>
      </c>
      <c r="AD81" s="637">
        <v>0</v>
      </c>
      <c r="AE81" s="645">
        <f t="shared" si="33"/>
        <v>7</v>
      </c>
      <c r="AF81" s="646">
        <f t="shared" si="34"/>
        <v>0</v>
      </c>
      <c r="AG81" s="654">
        <f t="shared" si="35"/>
        <v>118.10133333333334</v>
      </c>
      <c r="AH81" s="654">
        <f t="shared" si="36"/>
        <v>8.4358095238095245</v>
      </c>
      <c r="AI81" s="646">
        <f t="shared" si="37"/>
        <v>8</v>
      </c>
      <c r="AJ81" s="655" t="s">
        <v>165</v>
      </c>
      <c r="AK81" s="631"/>
    </row>
    <row r="82" spans="2:37" ht="15.75">
      <c r="B82" s="626">
        <v>72</v>
      </c>
      <c r="C82" s="632" t="s">
        <v>659</v>
      </c>
      <c r="D82" s="632" t="s">
        <v>660</v>
      </c>
      <c r="E82" s="643">
        <v>29.700000000000003</v>
      </c>
      <c r="F82" s="637">
        <v>0</v>
      </c>
      <c r="G82" s="637">
        <v>19.049999999999997</v>
      </c>
      <c r="H82" s="637">
        <v>0</v>
      </c>
      <c r="I82" s="645">
        <f t="shared" si="26"/>
        <v>24.375</v>
      </c>
      <c r="J82" s="637">
        <v>0</v>
      </c>
      <c r="K82" s="637">
        <v>31.200000000000003</v>
      </c>
      <c r="L82" s="637">
        <v>0</v>
      </c>
      <c r="M82" s="637">
        <v>20</v>
      </c>
      <c r="N82" s="637">
        <v>0</v>
      </c>
      <c r="O82" s="645">
        <f t="shared" si="27"/>
        <v>30.72</v>
      </c>
      <c r="P82" s="646">
        <f t="shared" si="28"/>
        <v>0</v>
      </c>
      <c r="Q82" s="637">
        <v>22.650000000000002</v>
      </c>
      <c r="R82" s="637">
        <v>0</v>
      </c>
      <c r="S82" s="645">
        <f t="shared" si="29"/>
        <v>22.650000000000002</v>
      </c>
      <c r="T82" s="637">
        <v>0</v>
      </c>
      <c r="U82" s="639">
        <v>24.7</v>
      </c>
      <c r="V82" s="639">
        <v>2</v>
      </c>
      <c r="W82" s="628">
        <f t="shared" si="30"/>
        <v>24.7</v>
      </c>
      <c r="X82" s="639">
        <v>2</v>
      </c>
      <c r="Y82" s="652">
        <v>21.603999999999999</v>
      </c>
      <c r="Z82" s="639">
        <v>2</v>
      </c>
      <c r="AA82" s="628">
        <f t="shared" si="31"/>
        <v>21.603999999999999</v>
      </c>
      <c r="AB82" s="629">
        <f t="shared" si="32"/>
        <v>2</v>
      </c>
      <c r="AC82" s="637">
        <v>9.5</v>
      </c>
      <c r="AD82" s="637">
        <v>0</v>
      </c>
      <c r="AE82" s="645">
        <f t="shared" si="33"/>
        <v>9.5</v>
      </c>
      <c r="AF82" s="646">
        <f t="shared" si="34"/>
        <v>0</v>
      </c>
      <c r="AG82" s="654">
        <f t="shared" si="35"/>
        <v>133.54900000000001</v>
      </c>
      <c r="AH82" s="654">
        <f t="shared" si="36"/>
        <v>9.5392142857142854</v>
      </c>
      <c r="AI82" s="646">
        <f t="shared" si="37"/>
        <v>4</v>
      </c>
      <c r="AJ82" s="655" t="s">
        <v>165</v>
      </c>
      <c r="AK82" s="631"/>
    </row>
    <row r="83" spans="2:37" ht="15.75">
      <c r="B83" s="626">
        <v>73</v>
      </c>
      <c r="C83" s="632" t="s">
        <v>661</v>
      </c>
      <c r="D83" s="632" t="s">
        <v>662</v>
      </c>
      <c r="E83" s="644">
        <v>31.049999999999997</v>
      </c>
      <c r="F83" s="639">
        <v>6</v>
      </c>
      <c r="G83" s="637">
        <v>20.55</v>
      </c>
      <c r="H83" s="637">
        <v>0</v>
      </c>
      <c r="I83" s="645">
        <f t="shared" si="26"/>
        <v>25.799999999999997</v>
      </c>
      <c r="J83" s="637">
        <v>6</v>
      </c>
      <c r="K83" s="637">
        <v>13.950000000000001</v>
      </c>
      <c r="L83" s="637">
        <v>0</v>
      </c>
      <c r="M83" s="637">
        <v>16.7</v>
      </c>
      <c r="N83" s="637">
        <v>0</v>
      </c>
      <c r="O83" s="645">
        <f t="shared" si="27"/>
        <v>18.39</v>
      </c>
      <c r="P83" s="646">
        <f t="shared" si="28"/>
        <v>0</v>
      </c>
      <c r="Q83" s="637">
        <v>16.799999999999997</v>
      </c>
      <c r="R83" s="637">
        <v>0</v>
      </c>
      <c r="S83" s="645">
        <f t="shared" si="29"/>
        <v>16.799999999999997</v>
      </c>
      <c r="T83" s="637">
        <v>0</v>
      </c>
      <c r="U83" s="639">
        <v>23</v>
      </c>
      <c r="V83" s="639">
        <v>2</v>
      </c>
      <c r="W83" s="628">
        <f t="shared" si="30"/>
        <v>23</v>
      </c>
      <c r="X83" s="639">
        <v>2</v>
      </c>
      <c r="Y83" s="651">
        <v>19.600000000000001</v>
      </c>
      <c r="Z83" s="637">
        <v>0</v>
      </c>
      <c r="AA83" s="645">
        <f t="shared" si="31"/>
        <v>19.600000000000001</v>
      </c>
      <c r="AB83" s="646">
        <f t="shared" si="32"/>
        <v>0</v>
      </c>
      <c r="AC83" s="633">
        <v>12.15</v>
      </c>
      <c r="AD83" s="633">
        <v>1</v>
      </c>
      <c r="AE83" s="628">
        <f t="shared" si="33"/>
        <v>12.15</v>
      </c>
      <c r="AF83" s="629">
        <f t="shared" si="34"/>
        <v>1</v>
      </c>
      <c r="AG83" s="654">
        <f t="shared" si="35"/>
        <v>115.74</v>
      </c>
      <c r="AH83" s="654">
        <f t="shared" si="36"/>
        <v>8.267142857142856</v>
      </c>
      <c r="AI83" s="646">
        <f t="shared" si="37"/>
        <v>9</v>
      </c>
      <c r="AJ83" s="655" t="s">
        <v>165</v>
      </c>
      <c r="AK83" s="631"/>
    </row>
    <row r="84" spans="2:37" ht="15.75">
      <c r="B84" s="626">
        <v>74</v>
      </c>
      <c r="C84" s="632" t="s">
        <v>663</v>
      </c>
      <c r="D84" s="632" t="s">
        <v>243</v>
      </c>
      <c r="E84" s="644">
        <v>36.900000000000006</v>
      </c>
      <c r="F84" s="639">
        <v>6</v>
      </c>
      <c r="G84" s="637">
        <v>11.25</v>
      </c>
      <c r="H84" s="637">
        <v>0</v>
      </c>
      <c r="I84" s="645">
        <f t="shared" si="26"/>
        <v>24.075000000000003</v>
      </c>
      <c r="J84" s="637">
        <v>6</v>
      </c>
      <c r="K84" s="637">
        <v>20.549999999999997</v>
      </c>
      <c r="L84" s="637">
        <v>0</v>
      </c>
      <c r="M84" s="637">
        <v>10.3</v>
      </c>
      <c r="N84" s="637">
        <v>0</v>
      </c>
      <c r="O84" s="645">
        <f t="shared" si="27"/>
        <v>18.509999999999998</v>
      </c>
      <c r="P84" s="646">
        <f t="shared" si="28"/>
        <v>0</v>
      </c>
      <c r="Q84" s="637">
        <v>23.549999999999997</v>
      </c>
      <c r="R84" s="637">
        <v>0</v>
      </c>
      <c r="S84" s="645">
        <f t="shared" si="29"/>
        <v>23.549999999999997</v>
      </c>
      <c r="T84" s="637">
        <v>0</v>
      </c>
      <c r="U84" s="637">
        <v>18.5</v>
      </c>
      <c r="V84" s="637">
        <v>0</v>
      </c>
      <c r="W84" s="645">
        <f t="shared" si="30"/>
        <v>18.5</v>
      </c>
      <c r="X84" s="637">
        <v>0</v>
      </c>
      <c r="Y84" s="652">
        <v>21.6</v>
      </c>
      <c r="Z84" s="639">
        <v>2</v>
      </c>
      <c r="AA84" s="628">
        <f t="shared" si="31"/>
        <v>21.6</v>
      </c>
      <c r="AB84" s="629">
        <f t="shared" si="32"/>
        <v>2</v>
      </c>
      <c r="AC84" s="637">
        <v>6.55</v>
      </c>
      <c r="AD84" s="637">
        <v>0</v>
      </c>
      <c r="AE84" s="645">
        <f t="shared" si="33"/>
        <v>6.55</v>
      </c>
      <c r="AF84" s="646">
        <f t="shared" si="34"/>
        <v>0</v>
      </c>
      <c r="AG84" s="654">
        <f t="shared" si="35"/>
        <v>112.78500000000001</v>
      </c>
      <c r="AH84" s="654">
        <f t="shared" si="36"/>
        <v>8.0560714285714301</v>
      </c>
      <c r="AI84" s="646">
        <f t="shared" si="37"/>
        <v>8</v>
      </c>
      <c r="AJ84" s="655" t="s">
        <v>165</v>
      </c>
      <c r="AK84" s="631"/>
    </row>
    <row r="85" spans="2:37" ht="15.75">
      <c r="B85" s="626">
        <v>75</v>
      </c>
      <c r="C85" s="632" t="s">
        <v>664</v>
      </c>
      <c r="D85" s="632" t="s">
        <v>665</v>
      </c>
      <c r="E85" s="644">
        <v>31.049999999999997</v>
      </c>
      <c r="F85" s="639">
        <v>6</v>
      </c>
      <c r="G85" s="637">
        <v>20.85</v>
      </c>
      <c r="H85" s="637">
        <v>0</v>
      </c>
      <c r="I85" s="645">
        <f t="shared" si="26"/>
        <v>25.950000000000003</v>
      </c>
      <c r="J85" s="637">
        <v>6</v>
      </c>
      <c r="K85" s="637">
        <v>10.050000000000001</v>
      </c>
      <c r="L85" s="637">
        <v>0</v>
      </c>
      <c r="M85" s="637">
        <v>18.7</v>
      </c>
      <c r="N85" s="637">
        <v>0</v>
      </c>
      <c r="O85" s="645">
        <f t="shared" si="27"/>
        <v>17.25</v>
      </c>
      <c r="P85" s="646">
        <f t="shared" si="28"/>
        <v>0</v>
      </c>
      <c r="Q85" s="637">
        <v>26</v>
      </c>
      <c r="R85" s="637">
        <v>0</v>
      </c>
      <c r="S85" s="645">
        <f t="shared" si="29"/>
        <v>26</v>
      </c>
      <c r="T85" s="637">
        <v>0</v>
      </c>
      <c r="U85" s="639">
        <v>23.82</v>
      </c>
      <c r="V85" s="639">
        <v>2</v>
      </c>
      <c r="W85" s="628">
        <f t="shared" si="30"/>
        <v>23.82</v>
      </c>
      <c r="X85" s="639">
        <v>2</v>
      </c>
      <c r="Y85" s="652">
        <v>26.3</v>
      </c>
      <c r="Z85" s="639">
        <v>2</v>
      </c>
      <c r="AA85" s="628">
        <f t="shared" si="31"/>
        <v>26.3</v>
      </c>
      <c r="AB85" s="629">
        <f t="shared" si="32"/>
        <v>2</v>
      </c>
      <c r="AC85" s="637">
        <v>2</v>
      </c>
      <c r="AD85" s="637">
        <v>0</v>
      </c>
      <c r="AE85" s="645">
        <f t="shared" si="33"/>
        <v>2</v>
      </c>
      <c r="AF85" s="646">
        <f t="shared" si="34"/>
        <v>0</v>
      </c>
      <c r="AG85" s="654">
        <f t="shared" si="35"/>
        <v>121.32000000000001</v>
      </c>
      <c r="AH85" s="654">
        <f t="shared" si="36"/>
        <v>8.6657142857142855</v>
      </c>
      <c r="AI85" s="646">
        <f t="shared" si="37"/>
        <v>10</v>
      </c>
      <c r="AJ85" s="655" t="s">
        <v>165</v>
      </c>
      <c r="AK85" s="631"/>
    </row>
    <row r="86" spans="2:37" ht="15.75">
      <c r="B86" s="626">
        <v>76</v>
      </c>
      <c r="C86" s="632" t="s">
        <v>666</v>
      </c>
      <c r="D86" s="632" t="s">
        <v>667</v>
      </c>
      <c r="E86" s="643">
        <v>16.950000000000003</v>
      </c>
      <c r="F86" s="637">
        <v>0</v>
      </c>
      <c r="G86" s="637">
        <v>14.100000000000001</v>
      </c>
      <c r="H86" s="637">
        <v>0</v>
      </c>
      <c r="I86" s="645">
        <f t="shared" si="26"/>
        <v>15.525000000000002</v>
      </c>
      <c r="J86" s="637">
        <v>0</v>
      </c>
      <c r="K86" s="637">
        <v>13.049999999999999</v>
      </c>
      <c r="L86" s="637">
        <v>0</v>
      </c>
      <c r="M86" s="637">
        <v>6.1</v>
      </c>
      <c r="N86" s="637">
        <v>0</v>
      </c>
      <c r="O86" s="645">
        <f t="shared" si="27"/>
        <v>11.489999999999998</v>
      </c>
      <c r="P86" s="646">
        <f t="shared" si="28"/>
        <v>0</v>
      </c>
      <c r="Q86" s="637">
        <v>18.150000000000002</v>
      </c>
      <c r="R86" s="637">
        <v>0</v>
      </c>
      <c r="S86" s="645">
        <f t="shared" si="29"/>
        <v>18.150000000000002</v>
      </c>
      <c r="T86" s="637">
        <v>0</v>
      </c>
      <c r="U86" s="637">
        <v>18.2</v>
      </c>
      <c r="V86" s="637">
        <v>0</v>
      </c>
      <c r="W86" s="645">
        <f t="shared" si="30"/>
        <v>18.2</v>
      </c>
      <c r="X86" s="637">
        <v>0</v>
      </c>
      <c r="Y86" s="651">
        <v>12.704000000000001</v>
      </c>
      <c r="Z86" s="637">
        <v>0</v>
      </c>
      <c r="AA86" s="645">
        <f t="shared" si="31"/>
        <v>12.704000000000001</v>
      </c>
      <c r="AB86" s="646">
        <f t="shared" si="32"/>
        <v>0</v>
      </c>
      <c r="AC86" s="637">
        <v>6.7</v>
      </c>
      <c r="AD86" s="637">
        <v>0</v>
      </c>
      <c r="AE86" s="645">
        <f t="shared" si="33"/>
        <v>6.7</v>
      </c>
      <c r="AF86" s="646">
        <f t="shared" si="34"/>
        <v>0</v>
      </c>
      <c r="AG86" s="654">
        <f t="shared" si="35"/>
        <v>82.769000000000005</v>
      </c>
      <c r="AH86" s="654">
        <f t="shared" si="36"/>
        <v>5.9120714285714291</v>
      </c>
      <c r="AI86" s="646">
        <f t="shared" si="37"/>
        <v>0</v>
      </c>
      <c r="AJ86" s="655" t="s">
        <v>165</v>
      </c>
      <c r="AK86" s="631"/>
    </row>
    <row r="87" spans="2:37" ht="15.75">
      <c r="B87" s="626">
        <v>77</v>
      </c>
      <c r="C87" s="634" t="s">
        <v>668</v>
      </c>
      <c r="D87" s="634" t="s">
        <v>377</v>
      </c>
      <c r="E87" s="644">
        <v>30.150000000000002</v>
      </c>
      <c r="F87" s="639">
        <v>6</v>
      </c>
      <c r="G87" s="637">
        <v>23.700000000000003</v>
      </c>
      <c r="H87" s="637">
        <v>0</v>
      </c>
      <c r="I87" s="645">
        <f t="shared" si="26"/>
        <v>26.925000000000004</v>
      </c>
      <c r="J87" s="637">
        <v>6</v>
      </c>
      <c r="K87" s="637">
        <v>33.599999999999994</v>
      </c>
      <c r="L87" s="637">
        <v>0</v>
      </c>
      <c r="M87" s="637">
        <v>23.400000000000002</v>
      </c>
      <c r="N87" s="637">
        <v>0</v>
      </c>
      <c r="O87" s="645">
        <f t="shared" si="27"/>
        <v>34.200000000000003</v>
      </c>
      <c r="P87" s="646">
        <f t="shared" si="28"/>
        <v>0</v>
      </c>
      <c r="Q87" s="651">
        <v>28.248000000000001</v>
      </c>
      <c r="R87" s="637">
        <v>0</v>
      </c>
      <c r="S87" s="645">
        <f t="shared" si="29"/>
        <v>28.248000000000001</v>
      </c>
      <c r="T87" s="637">
        <v>0</v>
      </c>
      <c r="U87" s="639">
        <v>21.6</v>
      </c>
      <c r="V87" s="639">
        <v>2</v>
      </c>
      <c r="W87" s="628">
        <f t="shared" si="30"/>
        <v>21.6</v>
      </c>
      <c r="X87" s="639">
        <v>2</v>
      </c>
      <c r="Y87" s="652">
        <v>26.3</v>
      </c>
      <c r="Z87" s="639">
        <v>2</v>
      </c>
      <c r="AA87" s="628">
        <f t="shared" si="31"/>
        <v>26.3</v>
      </c>
      <c r="AB87" s="629">
        <f t="shared" si="32"/>
        <v>2</v>
      </c>
      <c r="AC87" s="633">
        <v>11.3</v>
      </c>
      <c r="AD87" s="633">
        <v>1</v>
      </c>
      <c r="AE87" s="628">
        <f t="shared" si="33"/>
        <v>11.3</v>
      </c>
      <c r="AF87" s="629">
        <f t="shared" si="34"/>
        <v>1</v>
      </c>
      <c r="AG87" s="630">
        <f t="shared" si="35"/>
        <v>148.57300000000001</v>
      </c>
      <c r="AH87" s="630">
        <f t="shared" si="36"/>
        <v>10.612357142857144</v>
      </c>
      <c r="AI87" s="629">
        <v>30</v>
      </c>
      <c r="AJ87" s="644" t="s">
        <v>164</v>
      </c>
      <c r="AK87" s="631"/>
    </row>
    <row r="88" spans="2:37" ht="15.75">
      <c r="B88" s="626">
        <v>78</v>
      </c>
      <c r="C88" s="632" t="s">
        <v>669</v>
      </c>
      <c r="D88" s="632" t="s">
        <v>670</v>
      </c>
      <c r="E88" s="643">
        <v>28.5</v>
      </c>
      <c r="F88" s="637">
        <v>0</v>
      </c>
      <c r="G88" s="637">
        <v>5.85</v>
      </c>
      <c r="H88" s="637">
        <v>0</v>
      </c>
      <c r="I88" s="645">
        <f t="shared" si="26"/>
        <v>17.175000000000001</v>
      </c>
      <c r="J88" s="637">
        <v>0</v>
      </c>
      <c r="K88" s="637">
        <v>11.850000000000001</v>
      </c>
      <c r="L88" s="637">
        <v>0</v>
      </c>
      <c r="M88" s="637">
        <v>10.5</v>
      </c>
      <c r="N88" s="637">
        <v>0</v>
      </c>
      <c r="O88" s="645">
        <f t="shared" si="27"/>
        <v>13.410000000000002</v>
      </c>
      <c r="P88" s="646">
        <f t="shared" si="28"/>
        <v>0</v>
      </c>
      <c r="Q88" s="651">
        <v>12.948</v>
      </c>
      <c r="R88" s="637">
        <v>0</v>
      </c>
      <c r="S88" s="645">
        <f t="shared" si="29"/>
        <v>12.948</v>
      </c>
      <c r="T88" s="637">
        <v>0</v>
      </c>
      <c r="U88" s="637">
        <v>17.5</v>
      </c>
      <c r="V88" s="637">
        <v>0</v>
      </c>
      <c r="W88" s="645">
        <f t="shared" si="30"/>
        <v>17.5</v>
      </c>
      <c r="X88" s="637">
        <v>0</v>
      </c>
      <c r="Y88" s="651">
        <v>11.204000000000001</v>
      </c>
      <c r="Z88" s="637">
        <v>0</v>
      </c>
      <c r="AA88" s="645">
        <f t="shared" si="31"/>
        <v>11.204000000000001</v>
      </c>
      <c r="AB88" s="646">
        <f t="shared" si="32"/>
        <v>0</v>
      </c>
      <c r="AC88" s="637">
        <v>7.15</v>
      </c>
      <c r="AD88" s="637">
        <v>0</v>
      </c>
      <c r="AE88" s="645">
        <f t="shared" si="33"/>
        <v>7.15</v>
      </c>
      <c r="AF88" s="646">
        <f t="shared" si="34"/>
        <v>0</v>
      </c>
      <c r="AG88" s="654">
        <f t="shared" si="35"/>
        <v>79.387</v>
      </c>
      <c r="AH88" s="654">
        <f t="shared" si="36"/>
        <v>5.6704999999999997</v>
      </c>
      <c r="AI88" s="646">
        <f t="shared" si="37"/>
        <v>0</v>
      </c>
      <c r="AJ88" s="655" t="s">
        <v>165</v>
      </c>
      <c r="AK88" s="631"/>
    </row>
    <row r="89" spans="2:37" ht="15.75">
      <c r="B89" s="626">
        <v>79</v>
      </c>
      <c r="C89" s="632" t="s">
        <v>671</v>
      </c>
      <c r="D89" s="632" t="s">
        <v>672</v>
      </c>
      <c r="E89" s="643">
        <v>27.599999999999998</v>
      </c>
      <c r="F89" s="637">
        <v>0</v>
      </c>
      <c r="G89" s="637">
        <v>6.6000000000000005</v>
      </c>
      <c r="H89" s="637">
        <v>0</v>
      </c>
      <c r="I89" s="645">
        <f t="shared" si="26"/>
        <v>17.099999999999998</v>
      </c>
      <c r="J89" s="637">
        <v>0</v>
      </c>
      <c r="K89" s="637">
        <v>19.049999999999997</v>
      </c>
      <c r="L89" s="637">
        <v>0</v>
      </c>
      <c r="M89" s="637">
        <v>20.6</v>
      </c>
      <c r="N89" s="637">
        <v>0</v>
      </c>
      <c r="O89" s="645">
        <f t="shared" si="27"/>
        <v>23.79</v>
      </c>
      <c r="P89" s="646">
        <f t="shared" si="28"/>
        <v>0</v>
      </c>
      <c r="Q89" s="651">
        <v>14.645999999999999</v>
      </c>
      <c r="R89" s="637">
        <v>0</v>
      </c>
      <c r="S89" s="645">
        <f t="shared" si="29"/>
        <v>14.645999999999999</v>
      </c>
      <c r="T89" s="637">
        <v>0</v>
      </c>
      <c r="U89" s="637">
        <v>11.8</v>
      </c>
      <c r="V89" s="637">
        <v>0</v>
      </c>
      <c r="W89" s="645">
        <f t="shared" si="30"/>
        <v>11.8</v>
      </c>
      <c r="X89" s="637">
        <v>0</v>
      </c>
      <c r="Y89" s="651">
        <v>8.5000000000000018</v>
      </c>
      <c r="Z89" s="637">
        <v>0</v>
      </c>
      <c r="AA89" s="645">
        <f t="shared" si="31"/>
        <v>8.5000000000000018</v>
      </c>
      <c r="AB89" s="646">
        <f t="shared" si="32"/>
        <v>0</v>
      </c>
      <c r="AC89" s="633">
        <v>11.25</v>
      </c>
      <c r="AD89" s="633">
        <v>1</v>
      </c>
      <c r="AE89" s="628">
        <f t="shared" si="33"/>
        <v>11.25</v>
      </c>
      <c r="AF89" s="629">
        <f t="shared" si="34"/>
        <v>1</v>
      </c>
      <c r="AG89" s="654">
        <f t="shared" si="35"/>
        <v>87.085999999999984</v>
      </c>
      <c r="AH89" s="654">
        <f t="shared" si="36"/>
        <v>6.2204285714285703</v>
      </c>
      <c r="AI89" s="646">
        <f t="shared" si="37"/>
        <v>1</v>
      </c>
      <c r="AJ89" s="655" t="s">
        <v>165</v>
      </c>
      <c r="AK89" s="631"/>
    </row>
    <row r="90" spans="2:37" ht="15.75">
      <c r="B90" s="626">
        <v>80</v>
      </c>
      <c r="C90" s="632" t="s">
        <v>673</v>
      </c>
      <c r="D90" s="632" t="s">
        <v>674</v>
      </c>
      <c r="E90" s="643">
        <v>11.850000000000001</v>
      </c>
      <c r="F90" s="637">
        <v>0</v>
      </c>
      <c r="G90" s="639">
        <v>34.5</v>
      </c>
      <c r="H90" s="639">
        <v>6</v>
      </c>
      <c r="I90" s="645">
        <f t="shared" si="26"/>
        <v>23.175000000000001</v>
      </c>
      <c r="J90" s="637">
        <v>6</v>
      </c>
      <c r="K90" s="637">
        <v>13</v>
      </c>
      <c r="L90" s="637">
        <v>0</v>
      </c>
      <c r="M90" s="637">
        <v>2.9000000000000004</v>
      </c>
      <c r="N90" s="637">
        <v>0</v>
      </c>
      <c r="O90" s="645">
        <f t="shared" si="27"/>
        <v>9.5400000000000009</v>
      </c>
      <c r="P90" s="646">
        <f t="shared" si="28"/>
        <v>0</v>
      </c>
      <c r="Q90" s="651">
        <v>13.698000000000002</v>
      </c>
      <c r="R90" s="637">
        <v>0</v>
      </c>
      <c r="S90" s="645">
        <f t="shared" si="29"/>
        <v>13.698000000000002</v>
      </c>
      <c r="T90" s="637">
        <v>0</v>
      </c>
      <c r="U90" s="651">
        <v>15.581666666666665</v>
      </c>
      <c r="V90" s="637">
        <v>0</v>
      </c>
      <c r="W90" s="645">
        <f t="shared" si="30"/>
        <v>15.581666666666665</v>
      </c>
      <c r="X90" s="637">
        <v>0</v>
      </c>
      <c r="Y90" s="652">
        <v>29.75</v>
      </c>
      <c r="Z90" s="639">
        <v>2</v>
      </c>
      <c r="AA90" s="628">
        <f t="shared" si="31"/>
        <v>29.75</v>
      </c>
      <c r="AB90" s="629">
        <f t="shared" si="32"/>
        <v>2</v>
      </c>
      <c r="AC90" s="637">
        <v>4.25</v>
      </c>
      <c r="AD90" s="637">
        <v>0</v>
      </c>
      <c r="AE90" s="645">
        <f t="shared" si="33"/>
        <v>4.25</v>
      </c>
      <c r="AF90" s="646">
        <f t="shared" si="34"/>
        <v>0</v>
      </c>
      <c r="AG90" s="654">
        <f t="shared" si="35"/>
        <v>95.99466666666666</v>
      </c>
      <c r="AH90" s="654">
        <f t="shared" si="36"/>
        <v>6.8567619047619042</v>
      </c>
      <c r="AI90" s="646">
        <f t="shared" si="37"/>
        <v>8</v>
      </c>
      <c r="AJ90" s="655" t="s">
        <v>165</v>
      </c>
      <c r="AK90" s="631"/>
    </row>
    <row r="91" spans="2:37" ht="15.75">
      <c r="B91" s="626">
        <v>81</v>
      </c>
      <c r="C91" s="632" t="s">
        <v>675</v>
      </c>
      <c r="D91" s="632" t="s">
        <v>126</v>
      </c>
      <c r="E91" s="643">
        <v>14.25</v>
      </c>
      <c r="F91" s="637">
        <v>0</v>
      </c>
      <c r="G91" s="637">
        <v>8.8500000000000014</v>
      </c>
      <c r="H91" s="637">
        <v>0</v>
      </c>
      <c r="I91" s="645">
        <f t="shared" si="26"/>
        <v>11.55</v>
      </c>
      <c r="J91" s="637">
        <v>0</v>
      </c>
      <c r="K91" s="637">
        <v>16.799999999999997</v>
      </c>
      <c r="L91" s="637">
        <v>0</v>
      </c>
      <c r="M91" s="637">
        <v>14.8</v>
      </c>
      <c r="N91" s="637">
        <v>0</v>
      </c>
      <c r="O91" s="645">
        <f t="shared" si="27"/>
        <v>18.959999999999997</v>
      </c>
      <c r="P91" s="646">
        <f t="shared" si="28"/>
        <v>0</v>
      </c>
      <c r="Q91" s="651">
        <v>16.896000000000001</v>
      </c>
      <c r="R91" s="637">
        <v>0</v>
      </c>
      <c r="S91" s="645">
        <f t="shared" si="29"/>
        <v>16.896000000000001</v>
      </c>
      <c r="T91" s="637">
        <v>0</v>
      </c>
      <c r="U91" s="637">
        <v>17.8</v>
      </c>
      <c r="V91" s="637">
        <v>0</v>
      </c>
      <c r="W91" s="645">
        <f t="shared" si="30"/>
        <v>17.8</v>
      </c>
      <c r="X91" s="637">
        <v>0</v>
      </c>
      <c r="Y91" s="651">
        <v>14</v>
      </c>
      <c r="Z91" s="637">
        <v>0</v>
      </c>
      <c r="AA91" s="645">
        <f t="shared" si="31"/>
        <v>14</v>
      </c>
      <c r="AB91" s="646">
        <f t="shared" si="32"/>
        <v>0</v>
      </c>
      <c r="AC91" s="633">
        <v>12.2</v>
      </c>
      <c r="AD91" s="633">
        <v>1</v>
      </c>
      <c r="AE91" s="628">
        <f t="shared" si="33"/>
        <v>12.2</v>
      </c>
      <c r="AF91" s="629">
        <f t="shared" si="34"/>
        <v>1</v>
      </c>
      <c r="AG91" s="654">
        <f t="shared" si="35"/>
        <v>91.405999999999992</v>
      </c>
      <c r="AH91" s="654">
        <f t="shared" si="36"/>
        <v>6.528999999999999</v>
      </c>
      <c r="AI91" s="646">
        <f t="shared" si="37"/>
        <v>1</v>
      </c>
      <c r="AJ91" s="655" t="s">
        <v>165</v>
      </c>
      <c r="AK91" s="631"/>
    </row>
    <row r="92" spans="2:37" ht="15.75">
      <c r="B92" s="626">
        <v>82</v>
      </c>
      <c r="C92" s="632" t="s">
        <v>676</v>
      </c>
      <c r="D92" s="632" t="s">
        <v>677</v>
      </c>
      <c r="E92" s="644">
        <v>39.300000000000004</v>
      </c>
      <c r="F92" s="639">
        <v>6</v>
      </c>
      <c r="G92" s="637">
        <v>7.9499999999999993</v>
      </c>
      <c r="H92" s="637">
        <v>0</v>
      </c>
      <c r="I92" s="645">
        <f t="shared" si="26"/>
        <v>23.625</v>
      </c>
      <c r="J92" s="637">
        <v>6</v>
      </c>
      <c r="K92" s="637">
        <v>12.75</v>
      </c>
      <c r="L92" s="637">
        <v>0</v>
      </c>
      <c r="M92" s="637">
        <v>11.600000000000001</v>
      </c>
      <c r="N92" s="637">
        <v>0</v>
      </c>
      <c r="O92" s="645">
        <f t="shared" si="27"/>
        <v>14.61</v>
      </c>
      <c r="P92" s="646">
        <f t="shared" si="28"/>
        <v>0</v>
      </c>
      <c r="Q92" s="651">
        <v>18.497999999999998</v>
      </c>
      <c r="R92" s="637">
        <v>0</v>
      </c>
      <c r="S92" s="645">
        <f t="shared" si="29"/>
        <v>18.497999999999998</v>
      </c>
      <c r="T92" s="637">
        <v>0</v>
      </c>
      <c r="U92" s="637">
        <v>18.600000000000001</v>
      </c>
      <c r="V92" s="637">
        <v>0</v>
      </c>
      <c r="W92" s="645">
        <f t="shared" si="30"/>
        <v>18.600000000000001</v>
      </c>
      <c r="X92" s="637">
        <v>0</v>
      </c>
      <c r="Y92" s="651">
        <v>16.5</v>
      </c>
      <c r="Z92" s="637">
        <v>0</v>
      </c>
      <c r="AA92" s="645">
        <f t="shared" si="31"/>
        <v>16.5</v>
      </c>
      <c r="AB92" s="646">
        <f t="shared" si="32"/>
        <v>0</v>
      </c>
      <c r="AC92" s="633">
        <v>12.4</v>
      </c>
      <c r="AD92" s="633">
        <v>1</v>
      </c>
      <c r="AE92" s="628">
        <f t="shared" si="33"/>
        <v>12.4</v>
      </c>
      <c r="AF92" s="629">
        <f t="shared" si="34"/>
        <v>1</v>
      </c>
      <c r="AG92" s="654">
        <f t="shared" si="35"/>
        <v>104.23299999999999</v>
      </c>
      <c r="AH92" s="654">
        <f t="shared" si="36"/>
        <v>7.4452142857142851</v>
      </c>
      <c r="AI92" s="646">
        <f t="shared" si="37"/>
        <v>7</v>
      </c>
      <c r="AJ92" s="655" t="s">
        <v>165</v>
      </c>
      <c r="AK92" s="631"/>
    </row>
    <row r="93" spans="2:37" ht="15.75">
      <c r="B93" s="626">
        <v>83</v>
      </c>
      <c r="C93" s="627" t="s">
        <v>678</v>
      </c>
      <c r="D93" s="627" t="s">
        <v>14</v>
      </c>
      <c r="E93" s="644">
        <v>44.25</v>
      </c>
      <c r="F93" s="639">
        <v>6</v>
      </c>
      <c r="G93" s="639">
        <v>34.5</v>
      </c>
      <c r="H93" s="639">
        <v>6</v>
      </c>
      <c r="I93" s="628">
        <f t="shared" si="26"/>
        <v>39.375</v>
      </c>
      <c r="J93" s="639">
        <v>12</v>
      </c>
      <c r="K93" s="639">
        <v>31.200000000000003</v>
      </c>
      <c r="L93" s="639">
        <v>6</v>
      </c>
      <c r="M93" s="639">
        <v>20.399999999999999</v>
      </c>
      <c r="N93" s="639">
        <v>3</v>
      </c>
      <c r="O93" s="628">
        <f t="shared" si="27"/>
        <v>30.96</v>
      </c>
      <c r="P93" s="629">
        <f t="shared" si="28"/>
        <v>9</v>
      </c>
      <c r="Q93" s="652">
        <v>37.746000000000002</v>
      </c>
      <c r="R93" s="639">
        <v>4</v>
      </c>
      <c r="S93" s="628">
        <f t="shared" si="29"/>
        <v>37.746000000000002</v>
      </c>
      <c r="T93" s="639">
        <v>4</v>
      </c>
      <c r="U93" s="639">
        <v>29.2</v>
      </c>
      <c r="V93" s="639">
        <v>2</v>
      </c>
      <c r="W93" s="628">
        <f t="shared" si="30"/>
        <v>29.2</v>
      </c>
      <c r="X93" s="639">
        <v>2</v>
      </c>
      <c r="Y93" s="652">
        <v>25.503999999999998</v>
      </c>
      <c r="Z93" s="639">
        <v>2</v>
      </c>
      <c r="AA93" s="628">
        <f t="shared" si="31"/>
        <v>25.503999999999998</v>
      </c>
      <c r="AB93" s="629">
        <f t="shared" si="32"/>
        <v>2</v>
      </c>
      <c r="AC93" s="633">
        <v>16.600000000000001</v>
      </c>
      <c r="AD93" s="633">
        <v>1</v>
      </c>
      <c r="AE93" s="628">
        <f t="shared" si="33"/>
        <v>16.600000000000001</v>
      </c>
      <c r="AF93" s="629">
        <f t="shared" si="34"/>
        <v>1</v>
      </c>
      <c r="AG93" s="630">
        <f t="shared" si="35"/>
        <v>179.38500000000002</v>
      </c>
      <c r="AH93" s="630">
        <f t="shared" si="36"/>
        <v>12.813214285714286</v>
      </c>
      <c r="AI93" s="629">
        <f t="shared" si="37"/>
        <v>30</v>
      </c>
      <c r="AJ93" s="644" t="s">
        <v>164</v>
      </c>
      <c r="AK93" s="631"/>
    </row>
    <row r="94" spans="2:37" ht="15.75">
      <c r="B94" s="626">
        <v>84</v>
      </c>
      <c r="C94" s="634" t="s">
        <v>679</v>
      </c>
      <c r="D94" s="634" t="s">
        <v>680</v>
      </c>
      <c r="E94" s="644">
        <v>30.599999999999998</v>
      </c>
      <c r="F94" s="639">
        <v>6</v>
      </c>
      <c r="G94" s="637">
        <v>12.299999999999999</v>
      </c>
      <c r="H94" s="637">
        <v>0</v>
      </c>
      <c r="I94" s="645">
        <f t="shared" si="26"/>
        <v>21.45</v>
      </c>
      <c r="J94" s="637">
        <v>6</v>
      </c>
      <c r="K94" s="637">
        <v>19.799999999999997</v>
      </c>
      <c r="L94" s="637">
        <v>0</v>
      </c>
      <c r="M94" s="637">
        <v>10.5</v>
      </c>
      <c r="N94" s="637">
        <v>0</v>
      </c>
      <c r="O94" s="645">
        <f t="shared" si="27"/>
        <v>18.18</v>
      </c>
      <c r="P94" s="646">
        <f t="shared" si="28"/>
        <v>0</v>
      </c>
      <c r="Q94" s="651">
        <v>17.747999999999998</v>
      </c>
      <c r="R94" s="637">
        <v>0</v>
      </c>
      <c r="S94" s="645">
        <f t="shared" si="29"/>
        <v>17.747999999999998</v>
      </c>
      <c r="T94" s="637">
        <v>0</v>
      </c>
      <c r="U94" s="637">
        <v>18.899999999999999</v>
      </c>
      <c r="V94" s="637">
        <v>0</v>
      </c>
      <c r="W94" s="645">
        <f t="shared" si="30"/>
        <v>18.899999999999999</v>
      </c>
      <c r="X94" s="637">
        <v>0</v>
      </c>
      <c r="Y94" s="651">
        <v>14.804000000000002</v>
      </c>
      <c r="Z94" s="637">
        <v>0</v>
      </c>
      <c r="AA94" s="645">
        <f t="shared" si="31"/>
        <v>14.804000000000002</v>
      </c>
      <c r="AB94" s="646">
        <f t="shared" si="32"/>
        <v>0</v>
      </c>
      <c r="AC94" s="637">
        <v>8.1</v>
      </c>
      <c r="AD94" s="637">
        <v>0</v>
      </c>
      <c r="AE94" s="645">
        <f t="shared" si="33"/>
        <v>8.1</v>
      </c>
      <c r="AF94" s="646">
        <f t="shared" si="34"/>
        <v>0</v>
      </c>
      <c r="AG94" s="654">
        <f t="shared" si="35"/>
        <v>99.182000000000002</v>
      </c>
      <c r="AH94" s="654">
        <f t="shared" si="36"/>
        <v>7.084428571428572</v>
      </c>
      <c r="AI94" s="646">
        <f t="shared" si="37"/>
        <v>6</v>
      </c>
      <c r="AJ94" s="655" t="s">
        <v>165</v>
      </c>
      <c r="AK94" s="631"/>
    </row>
    <row r="95" spans="2:37" ht="15.75">
      <c r="B95" s="626">
        <v>85</v>
      </c>
      <c r="C95" s="632" t="s">
        <v>681</v>
      </c>
      <c r="D95" s="632" t="s">
        <v>682</v>
      </c>
      <c r="E95" s="644">
        <v>31.049999999999997</v>
      </c>
      <c r="F95" s="639">
        <v>6</v>
      </c>
      <c r="G95" s="637">
        <v>12.150000000000002</v>
      </c>
      <c r="H95" s="637">
        <v>0</v>
      </c>
      <c r="I95" s="645">
        <f t="shared" si="26"/>
        <v>21.6</v>
      </c>
      <c r="J95" s="637">
        <v>6</v>
      </c>
      <c r="K95" s="637">
        <v>19.5</v>
      </c>
      <c r="L95" s="637">
        <v>0</v>
      </c>
      <c r="M95" s="637">
        <v>6.6</v>
      </c>
      <c r="N95" s="637">
        <v>0</v>
      </c>
      <c r="O95" s="645">
        <f t="shared" si="27"/>
        <v>15.660000000000002</v>
      </c>
      <c r="P95" s="646">
        <f t="shared" si="28"/>
        <v>0</v>
      </c>
      <c r="Q95" s="637">
        <v>18.899999999999999</v>
      </c>
      <c r="R95" s="637">
        <v>0</v>
      </c>
      <c r="S95" s="645">
        <f t="shared" si="29"/>
        <v>18.899999999999999</v>
      </c>
      <c r="T95" s="637">
        <v>0</v>
      </c>
      <c r="U95" s="637">
        <v>16.100000000000001</v>
      </c>
      <c r="V95" s="637">
        <v>0</v>
      </c>
      <c r="W95" s="645">
        <f t="shared" si="30"/>
        <v>16.100000000000001</v>
      </c>
      <c r="X95" s="637">
        <v>0</v>
      </c>
      <c r="Y95" s="651">
        <v>12.404000000000002</v>
      </c>
      <c r="Z95" s="637">
        <v>0</v>
      </c>
      <c r="AA95" s="645">
        <f t="shared" si="31"/>
        <v>12.404000000000002</v>
      </c>
      <c r="AB95" s="646">
        <f t="shared" si="32"/>
        <v>0</v>
      </c>
      <c r="AC95" s="637">
        <v>4.9000000000000004</v>
      </c>
      <c r="AD95" s="637">
        <v>0</v>
      </c>
      <c r="AE95" s="645">
        <f t="shared" si="33"/>
        <v>4.9000000000000004</v>
      </c>
      <c r="AF95" s="646">
        <f t="shared" si="34"/>
        <v>0</v>
      </c>
      <c r="AG95" s="654">
        <f t="shared" si="35"/>
        <v>89.563999999999993</v>
      </c>
      <c r="AH95" s="654">
        <f t="shared" si="36"/>
        <v>6.3974285714285708</v>
      </c>
      <c r="AI95" s="646">
        <f t="shared" si="37"/>
        <v>6</v>
      </c>
      <c r="AJ95" s="655" t="s">
        <v>165</v>
      </c>
      <c r="AK95" s="631"/>
    </row>
    <row r="96" spans="2:37" ht="15.75">
      <c r="B96" s="626">
        <v>86</v>
      </c>
      <c r="C96" s="632" t="s">
        <v>683</v>
      </c>
      <c r="D96" s="632" t="s">
        <v>684</v>
      </c>
      <c r="E96" s="643">
        <v>15</v>
      </c>
      <c r="F96" s="637">
        <v>0</v>
      </c>
      <c r="G96" s="637">
        <v>25.35</v>
      </c>
      <c r="H96" s="637">
        <v>0</v>
      </c>
      <c r="I96" s="645">
        <f t="shared" si="26"/>
        <v>20.175000000000001</v>
      </c>
      <c r="J96" s="637">
        <v>0</v>
      </c>
      <c r="K96" s="637">
        <v>18.299999999999997</v>
      </c>
      <c r="L96" s="637">
        <v>0</v>
      </c>
      <c r="M96" s="637">
        <v>4.3</v>
      </c>
      <c r="N96" s="637">
        <v>0</v>
      </c>
      <c r="O96" s="645">
        <f t="shared" si="27"/>
        <v>13.559999999999999</v>
      </c>
      <c r="P96" s="646">
        <f t="shared" si="28"/>
        <v>0</v>
      </c>
      <c r="Q96" s="651">
        <v>22.248000000000001</v>
      </c>
      <c r="R96" s="637">
        <v>0</v>
      </c>
      <c r="S96" s="645">
        <f t="shared" si="29"/>
        <v>22.248000000000001</v>
      </c>
      <c r="T96" s="637">
        <v>0</v>
      </c>
      <c r="U96" s="637">
        <v>14.8</v>
      </c>
      <c r="V96" s="637">
        <v>0</v>
      </c>
      <c r="W96" s="645">
        <f t="shared" si="30"/>
        <v>14.8</v>
      </c>
      <c r="X96" s="637">
        <v>0</v>
      </c>
      <c r="Y96" s="651">
        <v>15.5</v>
      </c>
      <c r="Z96" s="637">
        <v>0</v>
      </c>
      <c r="AA96" s="645">
        <f t="shared" si="31"/>
        <v>15.5</v>
      </c>
      <c r="AB96" s="646">
        <f t="shared" si="32"/>
        <v>0</v>
      </c>
      <c r="AC96" s="637">
        <v>2.1</v>
      </c>
      <c r="AD96" s="637">
        <v>0</v>
      </c>
      <c r="AE96" s="645">
        <f t="shared" si="33"/>
        <v>2.1</v>
      </c>
      <c r="AF96" s="646">
        <f t="shared" si="34"/>
        <v>0</v>
      </c>
      <c r="AG96" s="654">
        <f t="shared" si="35"/>
        <v>88.38300000000001</v>
      </c>
      <c r="AH96" s="654">
        <f t="shared" si="36"/>
        <v>6.3130714285714289</v>
      </c>
      <c r="AI96" s="646">
        <f t="shared" si="37"/>
        <v>0</v>
      </c>
      <c r="AJ96" s="655" t="s">
        <v>165</v>
      </c>
      <c r="AK96" s="631"/>
    </row>
    <row r="97" spans="2:37" ht="15.75">
      <c r="B97" s="626">
        <v>87</v>
      </c>
      <c r="C97" s="632" t="s">
        <v>685</v>
      </c>
      <c r="D97" s="632" t="s">
        <v>660</v>
      </c>
      <c r="E97" s="644">
        <v>31.200000000000003</v>
      </c>
      <c r="F97" s="639">
        <v>6</v>
      </c>
      <c r="G97" s="637">
        <v>13.649999999999999</v>
      </c>
      <c r="H97" s="637">
        <v>0</v>
      </c>
      <c r="I97" s="645">
        <f t="shared" si="26"/>
        <v>22.425000000000001</v>
      </c>
      <c r="J97" s="637">
        <v>6</v>
      </c>
      <c r="K97" s="637">
        <v>22.349999999999998</v>
      </c>
      <c r="L97" s="637">
        <v>0</v>
      </c>
      <c r="M97" s="637">
        <v>15.299999999999999</v>
      </c>
      <c r="N97" s="637">
        <v>0</v>
      </c>
      <c r="O97" s="645">
        <f t="shared" si="27"/>
        <v>22.589999999999996</v>
      </c>
      <c r="P97" s="646">
        <f t="shared" si="28"/>
        <v>0</v>
      </c>
      <c r="Q97" s="651">
        <v>21.647999999999996</v>
      </c>
      <c r="R97" s="637">
        <v>0</v>
      </c>
      <c r="S97" s="645">
        <f t="shared" si="29"/>
        <v>21.647999999999996</v>
      </c>
      <c r="T97" s="637">
        <v>0</v>
      </c>
      <c r="U97" s="637">
        <v>18.899999999999999</v>
      </c>
      <c r="V97" s="637">
        <v>0</v>
      </c>
      <c r="W97" s="645">
        <f t="shared" si="30"/>
        <v>18.899999999999999</v>
      </c>
      <c r="X97" s="637">
        <v>0</v>
      </c>
      <c r="Y97" s="652">
        <v>22.5</v>
      </c>
      <c r="Z97" s="639">
        <v>2</v>
      </c>
      <c r="AA97" s="628">
        <f t="shared" si="31"/>
        <v>22.5</v>
      </c>
      <c r="AB97" s="629">
        <f t="shared" si="32"/>
        <v>2</v>
      </c>
      <c r="AC97" s="637">
        <v>7.25</v>
      </c>
      <c r="AD97" s="637">
        <v>0</v>
      </c>
      <c r="AE97" s="645">
        <f t="shared" si="33"/>
        <v>7.25</v>
      </c>
      <c r="AF97" s="646">
        <f t="shared" si="34"/>
        <v>0</v>
      </c>
      <c r="AG97" s="654">
        <f t="shared" si="35"/>
        <v>115.313</v>
      </c>
      <c r="AH97" s="654">
        <f t="shared" si="36"/>
        <v>8.2366428571428578</v>
      </c>
      <c r="AI97" s="646">
        <f t="shared" si="37"/>
        <v>8</v>
      </c>
      <c r="AJ97" s="655" t="s">
        <v>165</v>
      </c>
      <c r="AK97" s="631"/>
    </row>
    <row r="98" spans="2:37" ht="15.75">
      <c r="B98" s="626">
        <v>88</v>
      </c>
      <c r="C98" s="632" t="s">
        <v>686</v>
      </c>
      <c r="D98" s="632" t="s">
        <v>10</v>
      </c>
      <c r="E98" s="643">
        <v>11.100000000000001</v>
      </c>
      <c r="F98" s="637">
        <v>0</v>
      </c>
      <c r="G98" s="637">
        <v>8.25</v>
      </c>
      <c r="H98" s="637">
        <v>0</v>
      </c>
      <c r="I98" s="645">
        <f t="shared" si="26"/>
        <v>9.6750000000000007</v>
      </c>
      <c r="J98" s="637">
        <v>0</v>
      </c>
      <c r="K98" s="637">
        <v>19.200000000000003</v>
      </c>
      <c r="L98" s="637">
        <v>0</v>
      </c>
      <c r="M98" s="637">
        <v>7.4</v>
      </c>
      <c r="N98" s="637">
        <v>0</v>
      </c>
      <c r="O98" s="645">
        <f t="shared" si="27"/>
        <v>15.96</v>
      </c>
      <c r="P98" s="646">
        <f t="shared" si="28"/>
        <v>0</v>
      </c>
      <c r="Q98" s="637">
        <v>21.9</v>
      </c>
      <c r="R98" s="637">
        <v>0</v>
      </c>
      <c r="S98" s="645">
        <f t="shared" si="29"/>
        <v>21.9</v>
      </c>
      <c r="T98" s="637">
        <v>0</v>
      </c>
      <c r="U98" s="637">
        <v>14.9</v>
      </c>
      <c r="V98" s="637">
        <v>0</v>
      </c>
      <c r="W98" s="645">
        <f t="shared" si="30"/>
        <v>14.9</v>
      </c>
      <c r="X98" s="637">
        <v>0</v>
      </c>
      <c r="Y98" s="651">
        <v>15.100000000000001</v>
      </c>
      <c r="Z98" s="637">
        <v>0</v>
      </c>
      <c r="AA98" s="628">
        <f t="shared" si="31"/>
        <v>15.100000000000001</v>
      </c>
      <c r="AB98" s="629">
        <f t="shared" si="32"/>
        <v>0</v>
      </c>
      <c r="AC98" s="637">
        <v>8.4</v>
      </c>
      <c r="AD98" s="637">
        <v>0</v>
      </c>
      <c r="AE98" s="645">
        <f t="shared" si="33"/>
        <v>8.4</v>
      </c>
      <c r="AF98" s="646">
        <f t="shared" si="34"/>
        <v>0</v>
      </c>
      <c r="AG98" s="654">
        <f t="shared" si="35"/>
        <v>85.934999999999988</v>
      </c>
      <c r="AH98" s="654">
        <f t="shared" si="36"/>
        <v>6.1382142857142847</v>
      </c>
      <c r="AI98" s="646">
        <f t="shared" si="37"/>
        <v>0</v>
      </c>
      <c r="AJ98" s="655" t="s">
        <v>165</v>
      </c>
      <c r="AK98" s="631"/>
    </row>
    <row r="99" spans="2:37" ht="15.75">
      <c r="B99" s="626">
        <v>89</v>
      </c>
      <c r="C99" s="632" t="s">
        <v>687</v>
      </c>
      <c r="D99" s="632" t="s">
        <v>688</v>
      </c>
      <c r="E99" s="644">
        <v>30</v>
      </c>
      <c r="F99" s="639">
        <v>6</v>
      </c>
      <c r="G99" s="637">
        <v>15.600000000000001</v>
      </c>
      <c r="H99" s="637">
        <v>0</v>
      </c>
      <c r="I99" s="645">
        <f t="shared" si="26"/>
        <v>22.8</v>
      </c>
      <c r="J99" s="637">
        <v>6</v>
      </c>
      <c r="K99" s="637">
        <v>24.900000000000002</v>
      </c>
      <c r="L99" s="637">
        <v>0</v>
      </c>
      <c r="M99" s="639">
        <v>20.02</v>
      </c>
      <c r="N99" s="639">
        <v>3</v>
      </c>
      <c r="O99" s="645">
        <f t="shared" si="27"/>
        <v>26.951999999999998</v>
      </c>
      <c r="P99" s="646">
        <f t="shared" si="28"/>
        <v>3</v>
      </c>
      <c r="Q99" s="651">
        <v>21.198</v>
      </c>
      <c r="R99" s="637">
        <v>0</v>
      </c>
      <c r="S99" s="645">
        <f t="shared" si="29"/>
        <v>21.198</v>
      </c>
      <c r="T99" s="637">
        <v>0</v>
      </c>
      <c r="U99" s="639">
        <v>22.3</v>
      </c>
      <c r="V99" s="639">
        <v>2</v>
      </c>
      <c r="W99" s="628">
        <f t="shared" si="30"/>
        <v>22.3</v>
      </c>
      <c r="X99" s="639">
        <v>2</v>
      </c>
      <c r="Y99" s="651">
        <v>16.600000000000001</v>
      </c>
      <c r="Z99" s="637">
        <v>0</v>
      </c>
      <c r="AA99" s="628">
        <f t="shared" si="31"/>
        <v>16.600000000000001</v>
      </c>
      <c r="AB99" s="629">
        <f t="shared" si="32"/>
        <v>0</v>
      </c>
      <c r="AC99" s="633">
        <v>10</v>
      </c>
      <c r="AD99" s="633">
        <v>1</v>
      </c>
      <c r="AE99" s="628">
        <f t="shared" si="33"/>
        <v>10</v>
      </c>
      <c r="AF99" s="629">
        <f t="shared" si="34"/>
        <v>1</v>
      </c>
      <c r="AG99" s="654">
        <f t="shared" si="35"/>
        <v>119.85000000000001</v>
      </c>
      <c r="AH99" s="654">
        <f t="shared" si="36"/>
        <v>8.5607142857142868</v>
      </c>
      <c r="AI99" s="646">
        <f t="shared" si="37"/>
        <v>12</v>
      </c>
      <c r="AJ99" s="655" t="s">
        <v>165</v>
      </c>
      <c r="AK99" s="631"/>
    </row>
    <row r="100" spans="2:37" ht="15.75">
      <c r="B100" s="626">
        <v>90</v>
      </c>
      <c r="C100" s="632" t="s">
        <v>689</v>
      </c>
      <c r="D100" s="632" t="s">
        <v>690</v>
      </c>
      <c r="E100" s="643">
        <v>27.900000000000002</v>
      </c>
      <c r="F100" s="637">
        <v>0</v>
      </c>
      <c r="G100" s="637">
        <v>12.900000000000002</v>
      </c>
      <c r="H100" s="637">
        <v>0</v>
      </c>
      <c r="I100" s="645">
        <f t="shared" si="26"/>
        <v>20.400000000000002</v>
      </c>
      <c r="J100" s="637">
        <v>0</v>
      </c>
      <c r="K100" s="637">
        <v>10.8</v>
      </c>
      <c r="L100" s="637">
        <v>0</v>
      </c>
      <c r="M100" s="637">
        <v>7.3999999999999995</v>
      </c>
      <c r="N100" s="637">
        <v>0</v>
      </c>
      <c r="O100" s="645">
        <f t="shared" si="27"/>
        <v>10.919999999999998</v>
      </c>
      <c r="P100" s="646">
        <f t="shared" si="28"/>
        <v>0</v>
      </c>
      <c r="Q100" s="637">
        <v>15.149999999999999</v>
      </c>
      <c r="R100" s="637">
        <v>0</v>
      </c>
      <c r="S100" s="645">
        <f t="shared" si="29"/>
        <v>15.149999999999999</v>
      </c>
      <c r="T100" s="637">
        <v>0</v>
      </c>
      <c r="U100" s="639">
        <v>20.9</v>
      </c>
      <c r="V100" s="639">
        <v>2</v>
      </c>
      <c r="W100" s="628">
        <f t="shared" si="30"/>
        <v>20.9</v>
      </c>
      <c r="X100" s="639">
        <v>2</v>
      </c>
      <c r="Y100" s="651">
        <v>9.9039999999999999</v>
      </c>
      <c r="Z100" s="637">
        <v>0</v>
      </c>
      <c r="AA100" s="628">
        <f t="shared" si="31"/>
        <v>9.9039999999999999</v>
      </c>
      <c r="AB100" s="629">
        <f t="shared" si="32"/>
        <v>0</v>
      </c>
      <c r="AC100" s="637">
        <v>5.35</v>
      </c>
      <c r="AD100" s="637">
        <v>0</v>
      </c>
      <c r="AE100" s="645">
        <f t="shared" si="33"/>
        <v>5.35</v>
      </c>
      <c r="AF100" s="646">
        <f t="shared" si="34"/>
        <v>0</v>
      </c>
      <c r="AG100" s="654">
        <f t="shared" si="35"/>
        <v>82.623999999999995</v>
      </c>
      <c r="AH100" s="654">
        <f t="shared" si="36"/>
        <v>5.9017142857142852</v>
      </c>
      <c r="AI100" s="646">
        <f t="shared" si="37"/>
        <v>2</v>
      </c>
      <c r="AJ100" s="655" t="s">
        <v>165</v>
      </c>
      <c r="AK100" s="631"/>
    </row>
    <row r="101" spans="2:37" ht="15.75">
      <c r="B101" s="626">
        <v>91</v>
      </c>
      <c r="C101" s="632" t="s">
        <v>691</v>
      </c>
      <c r="D101" s="632" t="s">
        <v>692</v>
      </c>
      <c r="E101" s="643" t="e">
        <v>#VALUE!</v>
      </c>
      <c r="F101" s="637"/>
      <c r="G101" s="637">
        <v>0</v>
      </c>
      <c r="H101" s="637">
        <v>0</v>
      </c>
      <c r="I101" s="645" t="e">
        <f t="shared" si="26"/>
        <v>#VALUE!</v>
      </c>
      <c r="J101" s="637">
        <v>0</v>
      </c>
      <c r="K101" s="637" t="e">
        <v>#VALUE!</v>
      </c>
      <c r="L101" s="637">
        <v>0</v>
      </c>
      <c r="M101" s="637" t="e">
        <v>#VALUE!</v>
      </c>
      <c r="N101" s="637">
        <v>0</v>
      </c>
      <c r="O101" s="645" t="e">
        <f t="shared" si="27"/>
        <v>#VALUE!</v>
      </c>
      <c r="P101" s="646">
        <f t="shared" si="28"/>
        <v>0</v>
      </c>
      <c r="Q101" s="637" t="s">
        <v>696</v>
      </c>
      <c r="R101" s="637">
        <v>0</v>
      </c>
      <c r="S101" s="645" t="str">
        <f t="shared" si="29"/>
        <v>ABS</v>
      </c>
      <c r="T101" s="637">
        <v>0</v>
      </c>
      <c r="U101" s="637">
        <v>0</v>
      </c>
      <c r="V101" s="637">
        <v>0</v>
      </c>
      <c r="W101" s="645">
        <f t="shared" si="30"/>
        <v>0</v>
      </c>
      <c r="X101" s="637">
        <v>0</v>
      </c>
      <c r="Y101" s="651">
        <v>0</v>
      </c>
      <c r="Z101" s="637">
        <v>0</v>
      </c>
      <c r="AA101" s="628">
        <f t="shared" si="31"/>
        <v>0</v>
      </c>
      <c r="AB101" s="629">
        <f t="shared" si="32"/>
        <v>0</v>
      </c>
      <c r="AC101" s="637">
        <v>0</v>
      </c>
      <c r="AD101" s="637">
        <v>0</v>
      </c>
      <c r="AE101" s="645">
        <f t="shared" si="33"/>
        <v>0</v>
      </c>
      <c r="AF101" s="646">
        <f t="shared" si="34"/>
        <v>0</v>
      </c>
      <c r="AG101" s="654" t="e">
        <f t="shared" si="35"/>
        <v>#VALUE!</v>
      </c>
      <c r="AH101" s="654" t="e">
        <f t="shared" si="36"/>
        <v>#VALUE!</v>
      </c>
      <c r="AI101" s="646">
        <f t="shared" si="37"/>
        <v>0</v>
      </c>
      <c r="AJ101" s="655" t="s">
        <v>165</v>
      </c>
      <c r="AK101" s="631"/>
    </row>
    <row r="102" spans="2:37" ht="15.75">
      <c r="B102" s="626">
        <v>92</v>
      </c>
      <c r="C102" s="632" t="s">
        <v>693</v>
      </c>
      <c r="D102" s="632" t="s">
        <v>196</v>
      </c>
      <c r="E102" s="644">
        <v>44.25</v>
      </c>
      <c r="F102" s="641">
        <v>6</v>
      </c>
      <c r="G102" s="637">
        <v>24.450000000000003</v>
      </c>
      <c r="H102" s="637">
        <v>0</v>
      </c>
      <c r="I102" s="628">
        <f t="shared" si="26"/>
        <v>34.35</v>
      </c>
      <c r="J102" s="639">
        <v>12</v>
      </c>
      <c r="K102" s="637">
        <v>21.6</v>
      </c>
      <c r="L102" s="637">
        <v>0</v>
      </c>
      <c r="M102" s="637">
        <v>17.3</v>
      </c>
      <c r="N102" s="637">
        <v>0</v>
      </c>
      <c r="O102" s="645">
        <f t="shared" si="27"/>
        <v>23.340000000000003</v>
      </c>
      <c r="P102" s="646">
        <f t="shared" si="28"/>
        <v>0</v>
      </c>
      <c r="Q102" s="637">
        <v>25.799999999999997</v>
      </c>
      <c r="R102" s="637">
        <v>0</v>
      </c>
      <c r="S102" s="645">
        <f t="shared" si="29"/>
        <v>25.799999999999997</v>
      </c>
      <c r="T102" s="637">
        <v>0</v>
      </c>
      <c r="U102" s="639">
        <v>22.6</v>
      </c>
      <c r="V102" s="639">
        <v>2</v>
      </c>
      <c r="W102" s="628">
        <f t="shared" si="30"/>
        <v>22.6</v>
      </c>
      <c r="X102" s="639">
        <v>2</v>
      </c>
      <c r="Y102" s="652">
        <v>23.6</v>
      </c>
      <c r="Z102" s="639">
        <v>2</v>
      </c>
      <c r="AA102" s="628">
        <f t="shared" si="31"/>
        <v>23.6</v>
      </c>
      <c r="AB102" s="629">
        <f t="shared" si="32"/>
        <v>2</v>
      </c>
      <c r="AC102" s="633">
        <v>14.5</v>
      </c>
      <c r="AD102" s="633">
        <v>1</v>
      </c>
      <c r="AE102" s="628">
        <f t="shared" si="33"/>
        <v>14.5</v>
      </c>
      <c r="AF102" s="629">
        <f t="shared" si="34"/>
        <v>1</v>
      </c>
      <c r="AG102" s="630">
        <f t="shared" si="35"/>
        <v>144.19</v>
      </c>
      <c r="AH102" s="630">
        <f t="shared" si="36"/>
        <v>10.299285714285714</v>
      </c>
      <c r="AI102" s="629">
        <v>30</v>
      </c>
      <c r="AJ102" s="644" t="s">
        <v>164</v>
      </c>
      <c r="AK102" s="631"/>
    </row>
    <row r="103" spans="2:37">
      <c r="B103" s="607"/>
      <c r="C103" s="607"/>
      <c r="D103" s="607"/>
      <c r="E103" s="607"/>
      <c r="F103" s="607"/>
      <c r="G103" s="607"/>
      <c r="H103" s="607"/>
      <c r="I103" s="607"/>
      <c r="J103" s="635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607"/>
      <c r="AC103" s="607"/>
      <c r="AD103" s="607"/>
      <c r="AE103" s="607"/>
      <c r="AF103" s="607"/>
      <c r="AG103" s="607"/>
      <c r="AH103" s="607"/>
      <c r="AI103" s="607"/>
      <c r="AJ103" s="635"/>
      <c r="AK103" s="607"/>
    </row>
    <row r="104" spans="2:37" ht="23.25">
      <c r="B104" s="607"/>
      <c r="C104" s="607"/>
      <c r="D104" s="607"/>
      <c r="E104" s="607"/>
      <c r="G104" s="656" t="s">
        <v>697</v>
      </c>
      <c r="H104" s="657"/>
      <c r="I104" s="658"/>
      <c r="J104" s="657"/>
      <c r="K104" s="657"/>
      <c r="L104" s="657"/>
      <c r="M104" s="657"/>
      <c r="N104" s="658"/>
      <c r="O104" s="657"/>
      <c r="P104" s="657"/>
      <c r="Q104" s="657"/>
      <c r="R104" s="657"/>
      <c r="S104" s="657"/>
      <c r="T104" s="658"/>
      <c r="V104" s="659"/>
      <c r="W104" s="660"/>
      <c r="X104" s="607"/>
      <c r="Y104" s="607"/>
      <c r="Z104" s="607"/>
      <c r="AA104" s="607"/>
      <c r="AB104" s="607"/>
      <c r="AC104" s="607"/>
      <c r="AD104" s="607"/>
      <c r="AE104" s="607"/>
      <c r="AF104" s="607"/>
      <c r="AG104" s="607"/>
      <c r="AH104" s="607"/>
      <c r="AI104" s="607"/>
      <c r="AJ104" s="635"/>
      <c r="AK104" s="607"/>
    </row>
    <row r="105" spans="2:37" ht="23.25">
      <c r="G105" s="657"/>
      <c r="H105" s="657"/>
      <c r="I105" s="658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</row>
    <row r="106" spans="2:37" ht="23.25">
      <c r="G106" s="661" t="s">
        <v>114</v>
      </c>
      <c r="I106" s="662" t="s">
        <v>706</v>
      </c>
      <c r="K106" s="657"/>
      <c r="O106" s="663"/>
      <c r="Q106" s="657"/>
      <c r="U106" s="664" t="s">
        <v>698</v>
      </c>
      <c r="V106" s="657"/>
      <c r="W106" s="657"/>
    </row>
    <row r="107" spans="2:37" ht="23.25">
      <c r="G107" s="665"/>
      <c r="I107" s="662" t="s">
        <v>699</v>
      </c>
      <c r="K107" s="657"/>
      <c r="O107" s="663"/>
      <c r="P107" s="664" t="s">
        <v>710</v>
      </c>
      <c r="Q107" s="657"/>
      <c r="U107" s="666" t="s">
        <v>700</v>
      </c>
      <c r="W107" s="657"/>
    </row>
    <row r="108" spans="2:37" ht="23.25">
      <c r="I108" s="662" t="s">
        <v>701</v>
      </c>
      <c r="O108" s="663"/>
      <c r="U108" s="657"/>
      <c r="V108" s="657"/>
      <c r="W108" s="657"/>
    </row>
    <row r="109" spans="2:37" ht="23.25">
      <c r="I109" s="662" t="s">
        <v>702</v>
      </c>
      <c r="O109" s="663"/>
      <c r="U109" s="657"/>
      <c r="V109" s="657"/>
      <c r="W109" s="657"/>
    </row>
    <row r="110" spans="2:37" ht="23.25">
      <c r="I110" s="662" t="s">
        <v>703</v>
      </c>
      <c r="O110" s="663"/>
      <c r="U110" s="657"/>
      <c r="V110" s="657"/>
      <c r="W110" s="657"/>
    </row>
    <row r="111" spans="2:37" ht="23.25">
      <c r="I111" s="662" t="s">
        <v>709</v>
      </c>
      <c r="O111" s="663"/>
      <c r="U111" s="657"/>
      <c r="V111" s="657"/>
      <c r="W111" s="657"/>
    </row>
    <row r="112" spans="2:37" ht="23.25">
      <c r="I112" s="662" t="s">
        <v>704</v>
      </c>
      <c r="O112" s="663"/>
      <c r="U112" s="657"/>
      <c r="V112" s="657"/>
      <c r="W112" s="657"/>
    </row>
    <row r="113" spans="9:23" ht="23.25">
      <c r="I113" s="662" t="s">
        <v>705</v>
      </c>
      <c r="O113" s="663"/>
      <c r="U113" s="657"/>
      <c r="V113" s="657"/>
      <c r="W113" s="657"/>
    </row>
    <row r="114" spans="9:23" ht="23.25">
      <c r="I114" s="662" t="s">
        <v>707</v>
      </c>
      <c r="O114" s="663"/>
      <c r="U114" s="657"/>
      <c r="V114" s="657"/>
      <c r="W114" s="657"/>
    </row>
    <row r="115" spans="9:23" ht="23.25">
      <c r="I115" s="662" t="s">
        <v>708</v>
      </c>
      <c r="O115" s="663"/>
      <c r="U115" s="657"/>
      <c r="V115" s="657"/>
      <c r="W115" s="657"/>
    </row>
    <row r="116" spans="9:23" ht="23.25">
      <c r="I116" s="662"/>
      <c r="J116" s="657"/>
      <c r="O116" s="663"/>
      <c r="P116" s="657"/>
    </row>
  </sheetData>
  <sheetProtection formatCells="0" formatColumns="0" formatRows="0" insertColumns="0" insertRows="0" insertHyperlinks="0" deleteColumns="0" deleteRows="0" sort="0" autoFilter="0" pivotTables="0"/>
  <mergeCells count="7">
    <mergeCell ref="E9:J9"/>
    <mergeCell ref="Q9:T9"/>
    <mergeCell ref="AG9:AI9"/>
    <mergeCell ref="K9:P9"/>
    <mergeCell ref="U9:X9"/>
    <mergeCell ref="Y9:AB9"/>
    <mergeCell ref="AC9:AF9"/>
  </mergeCells>
  <printOptions horizontalCentered="1" verticalCentered="1"/>
  <pageMargins left="0.19685039370078741" right="0.11811023622047245" top="0.19685039370078741" bottom="0.15748031496062992" header="0.19685039370078741" footer="0.19685039370078741"/>
  <pageSetup paperSize="9" scale="25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27"/>
  <sheetViews>
    <sheetView view="pageBreakPreview" topLeftCell="A2" zoomScale="50" zoomScaleNormal="50" zoomScaleSheetLayoutView="50" workbookViewId="0">
      <selection activeCell="D3" sqref="D3"/>
    </sheetView>
  </sheetViews>
  <sheetFormatPr baseColWidth="10" defaultRowHeight="12.75"/>
  <cols>
    <col min="1" max="1" width="5.140625" style="13" customWidth="1"/>
    <col min="2" max="2" width="6" style="13" customWidth="1"/>
    <col min="3" max="3" width="36.140625" style="13" customWidth="1"/>
    <col min="4" max="4" width="32.85546875" style="13" customWidth="1"/>
    <col min="5" max="5" width="10.140625" style="13" customWidth="1"/>
    <col min="6" max="6" width="5.42578125" style="13" customWidth="1"/>
    <col min="7" max="7" width="9.7109375" style="13" customWidth="1"/>
    <col min="8" max="8" width="5" style="13" customWidth="1"/>
    <col min="9" max="9" width="14.28515625" style="13" customWidth="1"/>
    <col min="10" max="10" width="5.28515625" style="13" customWidth="1"/>
    <col min="11" max="11" width="10.7109375" style="13" customWidth="1"/>
    <col min="12" max="12" width="6.140625" style="13" customWidth="1"/>
    <col min="13" max="13" width="10.28515625" style="13" customWidth="1"/>
    <col min="14" max="14" width="5.140625" style="13" customWidth="1"/>
    <col min="15" max="15" width="10.28515625" style="13" customWidth="1"/>
    <col min="16" max="16" width="6" style="13" customWidth="1"/>
    <col min="17" max="17" width="13.85546875" style="13" customWidth="1"/>
    <col min="18" max="18" width="5.42578125" style="13" customWidth="1"/>
    <col min="19" max="19" width="11.28515625" style="13" customWidth="1"/>
    <col min="20" max="20" width="5.42578125" style="13" customWidth="1"/>
    <col min="21" max="21" width="11.7109375" style="13" customWidth="1"/>
    <col min="22" max="22" width="5.140625" style="13" customWidth="1"/>
    <col min="23" max="23" width="13.140625" style="13" customWidth="1"/>
    <col min="24" max="24" width="11.85546875" style="13" customWidth="1"/>
    <col min="25" max="25" width="7.42578125" style="13" customWidth="1"/>
    <col min="26" max="26" width="13.140625" style="73" customWidth="1"/>
    <col min="27" max="27" width="2.85546875" style="13" customWidth="1"/>
    <col min="28" max="16384" width="11.42578125" style="13"/>
  </cols>
  <sheetData>
    <row r="1" spans="2:26" ht="18.75">
      <c r="C1" s="14" t="s">
        <v>79</v>
      </c>
      <c r="D1" s="15"/>
      <c r="E1" s="15"/>
      <c r="F1" s="15"/>
      <c r="G1" s="15"/>
      <c r="H1" s="15"/>
    </row>
    <row r="2" spans="2:26" ht="18.75">
      <c r="C2" s="14" t="s">
        <v>82</v>
      </c>
      <c r="D2" s="15"/>
      <c r="E2" s="15"/>
      <c r="F2" s="15"/>
      <c r="G2" s="15"/>
      <c r="H2" s="15"/>
    </row>
    <row r="3" spans="2:26" ht="18.75">
      <c r="C3" s="14" t="s">
        <v>81</v>
      </c>
      <c r="D3" s="15"/>
      <c r="E3" s="15"/>
      <c r="F3" s="15"/>
      <c r="G3" s="15"/>
      <c r="H3" s="15"/>
    </row>
    <row r="4" spans="2:26" ht="18.75">
      <c r="C4" s="16"/>
      <c r="D4" s="16"/>
      <c r="E4" s="16"/>
      <c r="F4" s="16"/>
      <c r="G4" s="16"/>
      <c r="H4" s="16"/>
    </row>
    <row r="5" spans="2:26" ht="18.75">
      <c r="C5" s="16"/>
      <c r="D5" s="16"/>
      <c r="E5" s="14" t="s">
        <v>505</v>
      </c>
      <c r="F5" s="14"/>
      <c r="G5" s="16"/>
      <c r="H5" s="16"/>
    </row>
    <row r="6" spans="2:26" ht="18.75">
      <c r="B6" s="17"/>
      <c r="C6" s="16"/>
      <c r="D6" s="16"/>
      <c r="E6" s="14" t="s">
        <v>489</v>
      </c>
      <c r="F6" s="16"/>
      <c r="G6" s="16"/>
      <c r="H6" s="16"/>
    </row>
    <row r="7" spans="2:26" ht="18.75">
      <c r="B7" s="17"/>
      <c r="C7" s="16"/>
      <c r="D7" s="16"/>
      <c r="E7" s="14" t="s">
        <v>116</v>
      </c>
      <c r="F7" s="16"/>
      <c r="G7" s="16"/>
      <c r="H7" s="16"/>
    </row>
    <row r="9" spans="2:26" ht="13.5" thickBot="1"/>
    <row r="10" spans="2:26" ht="24.75" customHeight="1" thickBot="1">
      <c r="E10" s="667" t="s">
        <v>41</v>
      </c>
      <c r="F10" s="668"/>
      <c r="G10" s="668"/>
      <c r="H10" s="668"/>
      <c r="I10" s="668"/>
      <c r="J10" s="668"/>
      <c r="K10" s="668"/>
      <c r="L10" s="669"/>
      <c r="M10" s="692" t="s">
        <v>42</v>
      </c>
      <c r="N10" s="693"/>
      <c r="O10" s="693"/>
      <c r="P10" s="694"/>
      <c r="Q10" s="667" t="s">
        <v>43</v>
      </c>
      <c r="R10" s="668"/>
      <c r="S10" s="668"/>
      <c r="T10" s="668"/>
      <c r="U10" s="668"/>
      <c r="V10" s="669"/>
      <c r="W10" s="667" t="s">
        <v>36</v>
      </c>
      <c r="X10" s="668"/>
      <c r="Y10" s="669"/>
    </row>
    <row r="11" spans="2:26" ht="301.5" customHeight="1" thickBot="1">
      <c r="B11" s="18" t="s">
        <v>4</v>
      </c>
      <c r="C11" s="19" t="s">
        <v>162</v>
      </c>
      <c r="D11" s="74" t="s">
        <v>163</v>
      </c>
      <c r="E11" s="193" t="s">
        <v>55</v>
      </c>
      <c r="F11" s="194" t="s">
        <v>99</v>
      </c>
      <c r="G11" s="456" t="s">
        <v>54</v>
      </c>
      <c r="H11" s="456" t="s">
        <v>27</v>
      </c>
      <c r="I11" s="204" t="s">
        <v>117</v>
      </c>
      <c r="J11" s="205" t="s">
        <v>99</v>
      </c>
      <c r="K11" s="504" t="s">
        <v>31</v>
      </c>
      <c r="L11" s="505" t="s">
        <v>75</v>
      </c>
      <c r="M11" s="567" t="s">
        <v>40</v>
      </c>
      <c r="N11" s="568" t="s">
        <v>30</v>
      </c>
      <c r="O11" s="569" t="s">
        <v>32</v>
      </c>
      <c r="P11" s="570" t="s">
        <v>76</v>
      </c>
      <c r="Q11" s="454" t="s">
        <v>56</v>
      </c>
      <c r="R11" s="456" t="s">
        <v>100</v>
      </c>
      <c r="S11" s="204" t="s">
        <v>26</v>
      </c>
      <c r="T11" s="499" t="s">
        <v>100</v>
      </c>
      <c r="U11" s="508" t="s">
        <v>33</v>
      </c>
      <c r="V11" s="509" t="s">
        <v>77</v>
      </c>
      <c r="W11" s="467" t="s">
        <v>5</v>
      </c>
      <c r="X11" s="467" t="s">
        <v>89</v>
      </c>
      <c r="Y11" s="43" t="s">
        <v>6</v>
      </c>
    </row>
    <row r="12" spans="2:26" ht="21">
      <c r="B12" s="21">
        <v>1</v>
      </c>
      <c r="C12" s="92" t="s">
        <v>331</v>
      </c>
      <c r="D12" s="2" t="s">
        <v>268</v>
      </c>
      <c r="E12" s="45">
        <v>30.375</v>
      </c>
      <c r="F12" s="46">
        <v>8</v>
      </c>
      <c r="G12" s="47">
        <v>26.25</v>
      </c>
      <c r="H12" s="46">
        <v>6</v>
      </c>
      <c r="I12" s="263">
        <v>22.75</v>
      </c>
      <c r="J12" s="246">
        <v>0</v>
      </c>
      <c r="K12" s="287">
        <f t="shared" ref="K12:K17" si="0" xml:space="preserve"> ((E12+G12+I12)/8)*3</f>
        <v>29.765625</v>
      </c>
      <c r="L12" s="288">
        <f xml:space="preserve"> (F12+H12+J12)</f>
        <v>14</v>
      </c>
      <c r="M12" s="45">
        <v>27.84</v>
      </c>
      <c r="N12" s="48">
        <v>4</v>
      </c>
      <c r="O12" s="49">
        <f t="shared" ref="O12:P17" si="1">M12</f>
        <v>27.84</v>
      </c>
      <c r="P12" s="75">
        <f t="shared" si="1"/>
        <v>4</v>
      </c>
      <c r="Q12" s="527" t="s">
        <v>512</v>
      </c>
      <c r="R12" s="528"/>
      <c r="S12" s="47">
        <v>10.5</v>
      </c>
      <c r="T12" s="48">
        <v>2</v>
      </c>
      <c r="U12" s="49" t="e">
        <f t="shared" ref="U12:U17" si="2">(Q12+S12)/2</f>
        <v>#VALUE!</v>
      </c>
      <c r="V12" s="75">
        <f t="shared" ref="V12:V17" si="3">R12+T12</f>
        <v>2</v>
      </c>
      <c r="W12" s="181" t="e">
        <f t="shared" ref="W12:W17" si="4" xml:space="preserve"> U12+O12+K12</f>
        <v>#VALUE!</v>
      </c>
      <c r="X12" s="178" t="e">
        <f t="shared" ref="X12:X17" si="5" xml:space="preserve"> W12/6</f>
        <v>#VALUE!</v>
      </c>
      <c r="Y12" s="526">
        <f t="shared" ref="Y12:Y17" si="6" xml:space="preserve">  L12+P12+V12</f>
        <v>20</v>
      </c>
      <c r="Z12" s="88"/>
    </row>
    <row r="13" spans="2:26" ht="21">
      <c r="B13" s="4">
        <v>2</v>
      </c>
      <c r="C13" s="93" t="s">
        <v>276</v>
      </c>
      <c r="D13" s="3" t="s">
        <v>133</v>
      </c>
      <c r="E13" s="399">
        <v>34.5</v>
      </c>
      <c r="F13" s="400">
        <v>8</v>
      </c>
      <c r="G13" s="239">
        <v>17.75</v>
      </c>
      <c r="H13" s="236">
        <v>0</v>
      </c>
      <c r="I13" s="533">
        <v>27.75</v>
      </c>
      <c r="J13" s="409">
        <v>0</v>
      </c>
      <c r="K13" s="55">
        <f t="shared" si="0"/>
        <v>30</v>
      </c>
      <c r="L13" s="78">
        <v>22</v>
      </c>
      <c r="M13" s="399">
        <v>23.16</v>
      </c>
      <c r="N13" s="408">
        <v>4</v>
      </c>
      <c r="O13" s="55">
        <f t="shared" si="1"/>
        <v>23.16</v>
      </c>
      <c r="P13" s="78">
        <f t="shared" si="1"/>
        <v>4</v>
      </c>
      <c r="Q13" s="79">
        <v>14.5</v>
      </c>
      <c r="R13" s="52">
        <v>2</v>
      </c>
      <c r="S13" s="53">
        <v>12</v>
      </c>
      <c r="T13" s="56">
        <v>2</v>
      </c>
      <c r="U13" s="55">
        <f t="shared" si="2"/>
        <v>13.25</v>
      </c>
      <c r="V13" s="78">
        <f t="shared" si="3"/>
        <v>4</v>
      </c>
      <c r="W13" s="182">
        <f t="shared" si="4"/>
        <v>66.41</v>
      </c>
      <c r="X13" s="573">
        <f t="shared" si="5"/>
        <v>11.068333333333333</v>
      </c>
      <c r="Y13" s="574">
        <f t="shared" si="6"/>
        <v>30</v>
      </c>
      <c r="Z13" s="426" t="s">
        <v>164</v>
      </c>
    </row>
    <row r="14" spans="2:26" ht="21">
      <c r="B14" s="4">
        <v>3</v>
      </c>
      <c r="C14" s="93" t="s">
        <v>293</v>
      </c>
      <c r="D14" s="3" t="s">
        <v>294</v>
      </c>
      <c r="E14" s="235">
        <v>16.5</v>
      </c>
      <c r="F14" s="236">
        <v>0</v>
      </c>
      <c r="G14" s="53">
        <v>21.75</v>
      </c>
      <c r="H14" s="52">
        <v>6</v>
      </c>
      <c r="I14" s="80">
        <v>30.5</v>
      </c>
      <c r="J14" s="56">
        <v>8</v>
      </c>
      <c r="K14" s="58">
        <f t="shared" si="0"/>
        <v>25.78125</v>
      </c>
      <c r="L14" s="77">
        <f xml:space="preserve"> (F14+H14+J14)</f>
        <v>14</v>
      </c>
      <c r="M14" s="399">
        <v>25.32</v>
      </c>
      <c r="N14" s="408">
        <v>4</v>
      </c>
      <c r="O14" s="55">
        <f t="shared" si="1"/>
        <v>25.32</v>
      </c>
      <c r="P14" s="78">
        <f t="shared" si="1"/>
        <v>4</v>
      </c>
      <c r="Q14" s="79">
        <v>16</v>
      </c>
      <c r="R14" s="52">
        <v>2</v>
      </c>
      <c r="S14" s="53">
        <v>14</v>
      </c>
      <c r="T14" s="56">
        <v>2</v>
      </c>
      <c r="U14" s="55">
        <f t="shared" si="2"/>
        <v>15</v>
      </c>
      <c r="V14" s="78">
        <f t="shared" si="3"/>
        <v>4</v>
      </c>
      <c r="W14" s="182">
        <f t="shared" si="4"/>
        <v>66.101249999999993</v>
      </c>
      <c r="X14" s="573">
        <f t="shared" si="5"/>
        <v>11.016874999999999</v>
      </c>
      <c r="Y14" s="574">
        <v>30</v>
      </c>
      <c r="Z14" s="426" t="s">
        <v>164</v>
      </c>
    </row>
    <row r="15" spans="2:26" ht="21">
      <c r="B15" s="4">
        <v>4</v>
      </c>
      <c r="C15" s="93" t="s">
        <v>295</v>
      </c>
      <c r="D15" s="3" t="s">
        <v>126</v>
      </c>
      <c r="E15" s="235">
        <v>22.125</v>
      </c>
      <c r="F15" s="236">
        <v>0</v>
      </c>
      <c r="G15" s="53">
        <v>22.5</v>
      </c>
      <c r="H15" s="52">
        <v>6</v>
      </c>
      <c r="I15" s="533">
        <v>15.75</v>
      </c>
      <c r="J15" s="409">
        <v>0</v>
      </c>
      <c r="K15" s="58">
        <f t="shared" si="0"/>
        <v>22.640625</v>
      </c>
      <c r="L15" s="77">
        <f xml:space="preserve"> (F15+H15+J15)</f>
        <v>6</v>
      </c>
      <c r="M15" s="235">
        <v>15</v>
      </c>
      <c r="N15" s="241">
        <v>0</v>
      </c>
      <c r="O15" s="58">
        <f t="shared" si="1"/>
        <v>15</v>
      </c>
      <c r="P15" s="77">
        <f t="shared" si="1"/>
        <v>0</v>
      </c>
      <c r="Q15" s="79">
        <v>15</v>
      </c>
      <c r="R15" s="52">
        <v>2</v>
      </c>
      <c r="S15" s="53">
        <v>16</v>
      </c>
      <c r="T15" s="56">
        <v>2</v>
      </c>
      <c r="U15" s="55">
        <f t="shared" si="2"/>
        <v>15.5</v>
      </c>
      <c r="V15" s="78">
        <f t="shared" si="3"/>
        <v>4</v>
      </c>
      <c r="W15" s="182">
        <f t="shared" si="4"/>
        <v>53.140625</v>
      </c>
      <c r="X15" s="500">
        <f t="shared" si="5"/>
        <v>8.8567708333333339</v>
      </c>
      <c r="Y15" s="501">
        <f t="shared" si="6"/>
        <v>10</v>
      </c>
      <c r="Z15" s="89"/>
    </row>
    <row r="16" spans="2:26" ht="21">
      <c r="B16" s="520">
        <v>5</v>
      </c>
      <c r="C16" s="521" t="s">
        <v>305</v>
      </c>
      <c r="D16" s="522" t="s">
        <v>306</v>
      </c>
      <c r="E16" s="529">
        <v>25.5</v>
      </c>
      <c r="F16" s="530">
        <v>0</v>
      </c>
      <c r="G16" s="281">
        <v>21.25</v>
      </c>
      <c r="H16" s="280">
        <v>6</v>
      </c>
      <c r="I16" s="534">
        <v>25.5</v>
      </c>
      <c r="J16" s="535">
        <v>0</v>
      </c>
      <c r="K16" s="278">
        <f t="shared" si="0"/>
        <v>27.09375</v>
      </c>
      <c r="L16" s="523">
        <f xml:space="preserve"> (F16+H16+J16)</f>
        <v>6</v>
      </c>
      <c r="M16" s="571">
        <v>21</v>
      </c>
      <c r="N16" s="572">
        <v>4</v>
      </c>
      <c r="O16" s="283">
        <f t="shared" si="1"/>
        <v>21</v>
      </c>
      <c r="P16" s="284">
        <f t="shared" si="1"/>
        <v>4</v>
      </c>
      <c r="Q16" s="524">
        <v>19.5</v>
      </c>
      <c r="R16" s="280">
        <v>2</v>
      </c>
      <c r="S16" s="281">
        <v>13</v>
      </c>
      <c r="T16" s="282">
        <v>2</v>
      </c>
      <c r="U16" s="283">
        <f t="shared" si="2"/>
        <v>16.25</v>
      </c>
      <c r="V16" s="284">
        <f t="shared" si="3"/>
        <v>4</v>
      </c>
      <c r="W16" s="480">
        <f t="shared" si="4"/>
        <v>64.34375</v>
      </c>
      <c r="X16" s="575">
        <f t="shared" si="5"/>
        <v>10.723958333333334</v>
      </c>
      <c r="Y16" s="576">
        <v>30</v>
      </c>
      <c r="Z16" s="577" t="s">
        <v>164</v>
      </c>
    </row>
    <row r="17" spans="2:26" ht="21.75" thickBot="1">
      <c r="B17" s="29">
        <v>6</v>
      </c>
      <c r="C17" s="94" t="s">
        <v>328</v>
      </c>
      <c r="D17" s="95" t="s">
        <v>329</v>
      </c>
      <c r="E17" s="531">
        <v>42</v>
      </c>
      <c r="F17" s="532">
        <v>8</v>
      </c>
      <c r="G17" s="107">
        <v>23.5</v>
      </c>
      <c r="H17" s="60">
        <v>6</v>
      </c>
      <c r="I17" s="265">
        <v>23.25</v>
      </c>
      <c r="J17" s="242">
        <v>0</v>
      </c>
      <c r="K17" s="124">
        <f t="shared" si="0"/>
        <v>33.28125</v>
      </c>
      <c r="L17" s="96">
        <v>22</v>
      </c>
      <c r="M17" s="59">
        <v>20</v>
      </c>
      <c r="N17" s="108">
        <v>4</v>
      </c>
      <c r="O17" s="124">
        <f t="shared" si="1"/>
        <v>20</v>
      </c>
      <c r="P17" s="96">
        <f t="shared" si="1"/>
        <v>4</v>
      </c>
      <c r="Q17" s="115">
        <v>14.5</v>
      </c>
      <c r="R17" s="60">
        <v>2</v>
      </c>
      <c r="S17" s="107">
        <v>15</v>
      </c>
      <c r="T17" s="108">
        <v>2</v>
      </c>
      <c r="U17" s="124">
        <f t="shared" si="2"/>
        <v>14.75</v>
      </c>
      <c r="V17" s="96">
        <f t="shared" si="3"/>
        <v>4</v>
      </c>
      <c r="W17" s="183">
        <f t="shared" si="4"/>
        <v>68.03125</v>
      </c>
      <c r="X17" s="536">
        <f t="shared" si="5"/>
        <v>11.338541666666666</v>
      </c>
      <c r="Y17" s="537">
        <f t="shared" si="6"/>
        <v>30</v>
      </c>
      <c r="Z17" s="486" t="s">
        <v>164</v>
      </c>
    </row>
    <row r="19" spans="2:26" ht="20.25">
      <c r="C19" s="33" t="s">
        <v>339</v>
      </c>
      <c r="D19" s="34"/>
      <c r="E19" s="34"/>
      <c r="F19" s="34"/>
      <c r="G19" s="34"/>
      <c r="H19" s="34"/>
      <c r="I19" s="34"/>
      <c r="J19" s="34"/>
      <c r="K19" s="34"/>
      <c r="L19" s="34"/>
      <c r="M19" s="33" t="s">
        <v>514</v>
      </c>
      <c r="N19" s="34"/>
      <c r="O19" s="38"/>
      <c r="P19" s="38"/>
      <c r="Q19" s="38"/>
      <c r="R19" s="38"/>
      <c r="S19" s="38"/>
    </row>
    <row r="20" spans="2:26" ht="2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8"/>
      <c r="R20" s="38"/>
      <c r="S20" s="38"/>
    </row>
    <row r="21" spans="2:26" ht="20.25">
      <c r="C21" s="86" t="s">
        <v>114</v>
      </c>
      <c r="E21" s="155" t="s">
        <v>336</v>
      </c>
      <c r="G21" s="34"/>
      <c r="M21" s="62" t="s">
        <v>111</v>
      </c>
      <c r="N21" s="34"/>
      <c r="O21" s="34"/>
      <c r="P21" s="34"/>
      <c r="Q21" s="38"/>
      <c r="T21" s="64" t="s">
        <v>109</v>
      </c>
      <c r="U21" s="37"/>
      <c r="V21" s="37"/>
      <c r="W21" s="37"/>
      <c r="X21" s="37"/>
      <c r="Y21" s="37"/>
      <c r="Z21" s="13"/>
    </row>
    <row r="22" spans="2:26" ht="20.25">
      <c r="E22" s="155" t="s">
        <v>338</v>
      </c>
      <c r="M22" s="34"/>
      <c r="N22" s="34" t="s">
        <v>85</v>
      </c>
      <c r="O22" s="34"/>
      <c r="P22" s="34"/>
      <c r="Q22" s="38"/>
      <c r="T22" s="37"/>
      <c r="U22" s="64" t="s">
        <v>108</v>
      </c>
      <c r="V22" s="37"/>
      <c r="W22" s="37"/>
      <c r="X22" s="37"/>
      <c r="Y22" s="37"/>
      <c r="Z22" s="13"/>
    </row>
    <row r="23" spans="2:26" ht="20.25">
      <c r="E23" s="155" t="s">
        <v>337</v>
      </c>
      <c r="M23" s="34"/>
      <c r="N23" s="34"/>
      <c r="O23" s="34"/>
      <c r="P23" s="34"/>
      <c r="Q23" s="38"/>
      <c r="U23" s="35" t="s">
        <v>110</v>
      </c>
      <c r="Z23" s="13"/>
    </row>
    <row r="24" spans="2:26" ht="20.25">
      <c r="E24" s="155" t="s">
        <v>333</v>
      </c>
      <c r="U24" s="35"/>
      <c r="Z24" s="13"/>
    </row>
    <row r="25" spans="2:26" ht="20.25">
      <c r="E25" s="87" t="s">
        <v>211</v>
      </c>
    </row>
    <row r="26" spans="2:26" ht="20.25">
      <c r="E26" s="155" t="s">
        <v>216</v>
      </c>
    </row>
    <row r="27" spans="2:26" ht="20.25">
      <c r="E27" s="155" t="s">
        <v>335</v>
      </c>
      <c r="F27" s="34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10:L10"/>
    <mergeCell ref="M10:P10"/>
    <mergeCell ref="Q10:V10"/>
    <mergeCell ref="W10:Y10"/>
  </mergeCells>
  <printOptions horizontalCentered="1" verticalCentered="1"/>
  <pageMargins left="0.19685039370078741" right="0.11811023622047245" top="0.19685039370078741" bottom="0.15748031496062992" header="0.19685039370078741" footer="0.19685039370078741"/>
  <pageSetup paperSize="9" scale="52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50"/>
  <sheetViews>
    <sheetView view="pageBreakPreview" topLeftCell="A21" zoomScale="50" zoomScaleNormal="75" zoomScaleSheetLayoutView="50" workbookViewId="0">
      <selection activeCell="L43" sqref="L43"/>
    </sheetView>
  </sheetViews>
  <sheetFormatPr baseColWidth="10" defaultRowHeight="12.75"/>
  <cols>
    <col min="1" max="1" width="3.140625" style="13" customWidth="1"/>
    <col min="2" max="2" width="5.5703125" style="13" customWidth="1"/>
    <col min="3" max="3" width="40.42578125" style="13" customWidth="1"/>
    <col min="4" max="4" width="30" style="13" customWidth="1"/>
    <col min="5" max="5" width="11.28515625" style="13" customWidth="1"/>
    <col min="6" max="6" width="4.85546875" style="13" customWidth="1"/>
    <col min="7" max="7" width="12.5703125" style="13" customWidth="1"/>
    <col min="8" max="8" width="4.85546875" style="13" customWidth="1"/>
    <col min="9" max="9" width="11.7109375" style="13" customWidth="1"/>
    <col min="10" max="10" width="4.85546875" style="13" customWidth="1"/>
    <col min="11" max="11" width="9.85546875" style="13" customWidth="1"/>
    <col min="12" max="12" width="5.140625" style="13" customWidth="1"/>
    <col min="13" max="13" width="10.28515625" style="13" customWidth="1"/>
    <col min="14" max="14" width="5.140625" style="13" customWidth="1"/>
    <col min="15" max="15" width="10.7109375" style="13" customWidth="1"/>
    <col min="16" max="16" width="5.85546875" style="13" customWidth="1"/>
    <col min="17" max="17" width="10.28515625" style="13" customWidth="1"/>
    <col min="18" max="18" width="4.5703125" style="13" customWidth="1"/>
    <col min="19" max="19" width="11.28515625" style="13" customWidth="1"/>
    <col min="20" max="20" width="4.5703125" style="13" customWidth="1"/>
    <col min="21" max="21" width="10.28515625" style="13" customWidth="1"/>
    <col min="22" max="22" width="5.7109375" style="13" customWidth="1"/>
    <col min="23" max="23" width="13.140625" style="13" customWidth="1"/>
    <col min="24" max="24" width="11.28515625" style="13" customWidth="1"/>
    <col min="25" max="25" width="7.28515625" style="13" customWidth="1"/>
    <col min="26" max="26" width="14.7109375" style="13" customWidth="1"/>
    <col min="27" max="27" width="1.85546875" style="13" customWidth="1"/>
    <col min="28" max="28" width="3.5703125" style="13" customWidth="1"/>
    <col min="29" max="16384" width="11.42578125" style="13"/>
  </cols>
  <sheetData>
    <row r="1" spans="2:29" ht="20.25">
      <c r="B1" s="14" t="s">
        <v>87</v>
      </c>
      <c r="C1" s="15"/>
      <c r="D1" s="15"/>
      <c r="E1" s="15"/>
      <c r="F1" s="15"/>
      <c r="G1" s="15"/>
      <c r="H1" s="15"/>
      <c r="I1" s="15"/>
      <c r="J1" s="15"/>
      <c r="K1" s="100"/>
      <c r="Q1" s="39"/>
      <c r="R1" s="39"/>
      <c r="S1" s="39"/>
      <c r="T1" s="39"/>
      <c r="U1" s="39"/>
      <c r="V1" s="39"/>
      <c r="W1" s="696"/>
      <c r="X1" s="696"/>
      <c r="Y1" s="38"/>
      <c r="Z1" s="38"/>
      <c r="AA1" s="38"/>
    </row>
    <row r="2" spans="2:29" ht="20.2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  <c r="Q2" s="39"/>
      <c r="R2" s="39"/>
      <c r="S2" s="39"/>
      <c r="T2" s="39"/>
      <c r="U2" s="39"/>
      <c r="V2" s="39"/>
      <c r="W2" s="696"/>
      <c r="X2" s="696"/>
      <c r="Y2" s="38"/>
      <c r="Z2" s="38"/>
      <c r="AA2" s="38"/>
    </row>
    <row r="3" spans="2:29" ht="18.75">
      <c r="B3" s="14" t="s">
        <v>88</v>
      </c>
      <c r="C3" s="15"/>
      <c r="D3" s="15"/>
      <c r="E3" s="15"/>
      <c r="F3" s="15"/>
      <c r="G3" s="15"/>
      <c r="H3" s="15"/>
      <c r="I3" s="15"/>
      <c r="J3" s="15"/>
      <c r="K3" s="100"/>
      <c r="Q3" s="38"/>
      <c r="R3" s="38"/>
      <c r="S3" s="38"/>
      <c r="T3" s="38"/>
      <c r="U3" s="38"/>
      <c r="V3" s="38"/>
      <c r="W3" s="101"/>
      <c r="X3" s="38"/>
      <c r="Y3" s="38"/>
      <c r="Z3" s="38"/>
      <c r="AA3" s="38"/>
    </row>
    <row r="4" spans="2:29" ht="11.25" customHeight="1">
      <c r="B4" s="16"/>
      <c r="C4" s="16"/>
      <c r="D4" s="16"/>
      <c r="E4" s="16"/>
      <c r="F4" s="16"/>
      <c r="G4" s="16"/>
      <c r="H4" s="16"/>
      <c r="I4" s="16"/>
      <c r="J4" s="16"/>
      <c r="K4" s="100"/>
      <c r="Q4" s="38"/>
      <c r="R4" s="38"/>
      <c r="S4" s="38"/>
      <c r="T4" s="38"/>
      <c r="U4" s="38"/>
      <c r="V4" s="38"/>
      <c r="W4" s="101"/>
      <c r="X4" s="38"/>
      <c r="Y4" s="38"/>
      <c r="Z4" s="99"/>
      <c r="AA4" s="38"/>
    </row>
    <row r="5" spans="2:29" ht="18.75">
      <c r="B5" s="16"/>
      <c r="C5" s="16"/>
      <c r="D5" s="14" t="s">
        <v>505</v>
      </c>
      <c r="E5" s="14"/>
      <c r="F5" s="16"/>
      <c r="G5" s="16"/>
      <c r="H5" s="16"/>
      <c r="I5" s="16"/>
      <c r="J5" s="16"/>
      <c r="K5" s="100"/>
      <c r="Q5" s="38"/>
      <c r="R5" s="38"/>
      <c r="S5" s="99"/>
      <c r="T5" s="38"/>
      <c r="U5" s="38"/>
      <c r="V5" s="38"/>
      <c r="W5" s="101"/>
      <c r="X5" s="99"/>
      <c r="Y5" s="38"/>
      <c r="Z5" s="38"/>
      <c r="AA5" s="38"/>
    </row>
    <row r="6" spans="2:29" ht="18.75">
      <c r="B6" s="16"/>
      <c r="C6" s="16"/>
      <c r="D6" s="14" t="s">
        <v>489</v>
      </c>
      <c r="E6" s="16"/>
      <c r="F6" s="16"/>
      <c r="G6" s="16"/>
      <c r="H6" s="16"/>
      <c r="I6" s="16"/>
      <c r="J6" s="16"/>
      <c r="K6" s="100"/>
      <c r="Q6" s="38"/>
      <c r="R6" s="38"/>
      <c r="S6" s="38"/>
      <c r="T6" s="38"/>
      <c r="U6" s="38"/>
      <c r="V6" s="38"/>
      <c r="W6" s="101"/>
      <c r="X6" s="38"/>
      <c r="Y6" s="38"/>
      <c r="Z6" s="38"/>
      <c r="AA6" s="38"/>
    </row>
    <row r="7" spans="2:29" ht="18.75">
      <c r="B7" s="16"/>
      <c r="C7" s="16"/>
      <c r="D7" s="14" t="s">
        <v>86</v>
      </c>
      <c r="E7" s="16"/>
      <c r="F7" s="16"/>
      <c r="G7" s="16"/>
      <c r="H7" s="16"/>
      <c r="I7" s="16"/>
      <c r="J7" s="16"/>
      <c r="K7" s="100"/>
      <c r="Q7" s="38"/>
      <c r="R7" s="38"/>
      <c r="S7" s="38"/>
      <c r="T7" s="38"/>
      <c r="U7" s="38"/>
      <c r="V7" s="38"/>
      <c r="W7" s="101"/>
      <c r="X7" s="38"/>
      <c r="Y7" s="38"/>
      <c r="Z7" s="38"/>
      <c r="AA7" s="38"/>
    </row>
    <row r="8" spans="2:29" ht="15.75" customHeight="1" thickBot="1"/>
    <row r="9" spans="2:29" ht="26.25" customHeight="1" thickBot="1">
      <c r="B9" s="102"/>
      <c r="C9" s="102"/>
      <c r="D9" s="102"/>
      <c r="E9" s="697" t="s">
        <v>46</v>
      </c>
      <c r="F9" s="698"/>
      <c r="G9" s="698"/>
      <c r="H9" s="698"/>
      <c r="I9" s="699"/>
      <c r="J9" s="700"/>
      <c r="K9" s="697" t="s">
        <v>51</v>
      </c>
      <c r="L9" s="698"/>
      <c r="M9" s="698"/>
      <c r="N9" s="698"/>
      <c r="O9" s="699"/>
      <c r="P9" s="700"/>
      <c r="Q9" s="701" t="s">
        <v>47</v>
      </c>
      <c r="R9" s="702"/>
      <c r="S9" s="702"/>
      <c r="T9" s="702"/>
      <c r="U9" s="687"/>
      <c r="V9" s="688"/>
      <c r="W9" s="703" t="s">
        <v>36</v>
      </c>
      <c r="X9" s="675"/>
      <c r="Y9" s="676"/>
      <c r="Z9" s="38"/>
      <c r="AA9" s="38"/>
    </row>
    <row r="10" spans="2:29" ht="361.5" customHeight="1" thickBot="1">
      <c r="B10" s="18" t="s">
        <v>4</v>
      </c>
      <c r="C10" s="266" t="s">
        <v>162</v>
      </c>
      <c r="D10" s="268" t="s">
        <v>163</v>
      </c>
      <c r="E10" s="259" t="s">
        <v>69</v>
      </c>
      <c r="F10" s="260" t="s">
        <v>101</v>
      </c>
      <c r="G10" s="261" t="s">
        <v>70</v>
      </c>
      <c r="H10" s="262" t="s">
        <v>27</v>
      </c>
      <c r="I10" s="395" t="s">
        <v>96</v>
      </c>
      <c r="J10" s="396" t="s">
        <v>94</v>
      </c>
      <c r="K10" s="259" t="s">
        <v>118</v>
      </c>
      <c r="L10" s="261" t="s">
        <v>102</v>
      </c>
      <c r="M10" s="387" t="s">
        <v>119</v>
      </c>
      <c r="N10" s="262" t="s">
        <v>7</v>
      </c>
      <c r="O10" s="395" t="s">
        <v>95</v>
      </c>
      <c r="P10" s="396" t="s">
        <v>97</v>
      </c>
      <c r="Q10" s="259" t="s">
        <v>120</v>
      </c>
      <c r="R10" s="261" t="s">
        <v>7</v>
      </c>
      <c r="S10" s="387" t="s">
        <v>71</v>
      </c>
      <c r="T10" s="388" t="s">
        <v>100</v>
      </c>
      <c r="U10" s="599" t="s">
        <v>33</v>
      </c>
      <c r="V10" s="600" t="s">
        <v>98</v>
      </c>
      <c r="W10" s="272" t="s">
        <v>5</v>
      </c>
      <c r="X10" s="273" t="s">
        <v>89</v>
      </c>
      <c r="Y10" s="43" t="s">
        <v>6</v>
      </c>
      <c r="AC10" s="103"/>
    </row>
    <row r="11" spans="2:29" ht="21">
      <c r="B11" s="44">
        <v>1</v>
      </c>
      <c r="C11" s="291" t="s">
        <v>218</v>
      </c>
      <c r="D11" s="269" t="s">
        <v>219</v>
      </c>
      <c r="E11" s="397">
        <v>50</v>
      </c>
      <c r="F11" s="398">
        <v>9</v>
      </c>
      <c r="G11" s="389">
        <v>40</v>
      </c>
      <c r="H11" s="390">
        <v>6</v>
      </c>
      <c r="I11" s="49">
        <f t="shared" ref="I11:I37" si="0" xml:space="preserve"> ((E11+G11)/9)*3</f>
        <v>30</v>
      </c>
      <c r="J11" s="270">
        <f>F11+H11</f>
        <v>15</v>
      </c>
      <c r="K11" s="286">
        <v>31</v>
      </c>
      <c r="L11" s="244">
        <v>0</v>
      </c>
      <c r="M11" s="245">
        <v>10</v>
      </c>
      <c r="N11" s="246">
        <v>0</v>
      </c>
      <c r="O11" s="287">
        <f t="shared" ref="O11:O37" si="1" xml:space="preserve"> ((K11+M11)/6)*3</f>
        <v>20.5</v>
      </c>
      <c r="P11" s="288">
        <f>L11+N11</f>
        <v>0</v>
      </c>
      <c r="Q11" s="397">
        <v>31</v>
      </c>
      <c r="R11" s="398">
        <v>3</v>
      </c>
      <c r="S11" s="47">
        <v>15</v>
      </c>
      <c r="T11" s="48">
        <v>2</v>
      </c>
      <c r="U11" s="49">
        <f t="shared" ref="U11:U37" si="2" xml:space="preserve"> (Q11+S11)/3</f>
        <v>15.333333333333334</v>
      </c>
      <c r="V11" s="75">
        <f>R11+T11</f>
        <v>5</v>
      </c>
      <c r="W11" s="271">
        <f t="shared" ref="W11:W37" si="3">U11+O11+I11</f>
        <v>65.833333333333343</v>
      </c>
      <c r="X11" s="289">
        <f t="shared" ref="X11:X37" si="4">SUM(W11/7)</f>
        <v>9.4047619047619069</v>
      </c>
      <c r="Y11" s="290">
        <f>V11+P11+J11</f>
        <v>20</v>
      </c>
      <c r="Z11" s="28" t="s">
        <v>165</v>
      </c>
    </row>
    <row r="12" spans="2:29" ht="21">
      <c r="B12" s="50">
        <v>2</v>
      </c>
      <c r="C12" s="293" t="s">
        <v>142</v>
      </c>
      <c r="D12" s="125" t="s">
        <v>131</v>
      </c>
      <c r="E12" s="235">
        <v>47.5</v>
      </c>
      <c r="F12" s="236">
        <v>0</v>
      </c>
      <c r="G12" s="239">
        <v>32</v>
      </c>
      <c r="H12" s="267">
        <v>0</v>
      </c>
      <c r="I12" s="58">
        <f t="shared" si="0"/>
        <v>26.5</v>
      </c>
      <c r="J12" s="120">
        <f>F12+H12</f>
        <v>0</v>
      </c>
      <c r="K12" s="235">
        <v>19</v>
      </c>
      <c r="L12" s="236">
        <v>0</v>
      </c>
      <c r="M12" s="53">
        <v>25.333333333333332</v>
      </c>
      <c r="N12" s="56">
        <v>3</v>
      </c>
      <c r="O12" s="58">
        <f t="shared" si="1"/>
        <v>22.166666666666664</v>
      </c>
      <c r="P12" s="77">
        <f>L12+N12</f>
        <v>3</v>
      </c>
      <c r="Q12" s="174">
        <v>24</v>
      </c>
      <c r="R12" s="175">
        <v>3</v>
      </c>
      <c r="S12" s="176">
        <v>13.5</v>
      </c>
      <c r="T12" s="177">
        <v>2</v>
      </c>
      <c r="U12" s="55">
        <f t="shared" si="2"/>
        <v>12.5</v>
      </c>
      <c r="V12" s="78">
        <v>5</v>
      </c>
      <c r="W12" s="105">
        <f t="shared" si="3"/>
        <v>61.166666666666664</v>
      </c>
      <c r="X12" s="122">
        <f t="shared" si="4"/>
        <v>8.7380952380952372</v>
      </c>
      <c r="Y12" s="123">
        <f>V12+P12+J12</f>
        <v>8</v>
      </c>
      <c r="Z12" s="11" t="s">
        <v>165</v>
      </c>
    </row>
    <row r="13" spans="2:29" ht="21">
      <c r="B13" s="50">
        <v>3</v>
      </c>
      <c r="C13" s="292" t="s">
        <v>220</v>
      </c>
      <c r="D13" s="119" t="s">
        <v>9</v>
      </c>
      <c r="E13" s="399">
        <v>72.5</v>
      </c>
      <c r="F13" s="400">
        <v>9</v>
      </c>
      <c r="G13" s="239">
        <v>37.32</v>
      </c>
      <c r="H13" s="267">
        <v>0</v>
      </c>
      <c r="I13" s="55">
        <f t="shared" si="0"/>
        <v>36.606666666666669</v>
      </c>
      <c r="J13" s="121">
        <v>15</v>
      </c>
      <c r="K13" s="235">
        <v>33.333333333333336</v>
      </c>
      <c r="L13" s="236">
        <v>0</v>
      </c>
      <c r="M13" s="391">
        <v>23</v>
      </c>
      <c r="N13" s="408">
        <v>3</v>
      </c>
      <c r="O13" s="58">
        <f t="shared" si="1"/>
        <v>28.166666666666668</v>
      </c>
      <c r="P13" s="77">
        <f>L13+N13</f>
        <v>3</v>
      </c>
      <c r="Q13" s="399">
        <v>26</v>
      </c>
      <c r="R13" s="400">
        <v>3</v>
      </c>
      <c r="S13" s="53">
        <v>16.75</v>
      </c>
      <c r="T13" s="56">
        <v>2</v>
      </c>
      <c r="U13" s="55">
        <f t="shared" si="2"/>
        <v>14.25</v>
      </c>
      <c r="V13" s="78">
        <f>R13+T13</f>
        <v>5</v>
      </c>
      <c r="W13" s="105">
        <f t="shared" si="3"/>
        <v>79.023333333333341</v>
      </c>
      <c r="X13" s="403">
        <f t="shared" si="4"/>
        <v>11.28904761904762</v>
      </c>
      <c r="Y13" s="404">
        <v>30</v>
      </c>
      <c r="Z13" s="405" t="s">
        <v>164</v>
      </c>
    </row>
    <row r="14" spans="2:29" ht="21">
      <c r="B14" s="50">
        <v>4</v>
      </c>
      <c r="C14" s="292" t="s">
        <v>144</v>
      </c>
      <c r="D14" s="119" t="s">
        <v>19</v>
      </c>
      <c r="E14" s="399">
        <v>55</v>
      </c>
      <c r="F14" s="400">
        <v>9</v>
      </c>
      <c r="G14" s="239">
        <v>28</v>
      </c>
      <c r="H14" s="267">
        <v>0</v>
      </c>
      <c r="I14" s="58">
        <f t="shared" si="0"/>
        <v>27.666666666666664</v>
      </c>
      <c r="J14" s="120">
        <f t="shared" ref="J14:J37" si="5">F14+H14</f>
        <v>9</v>
      </c>
      <c r="K14" s="235">
        <v>30.333333333333332</v>
      </c>
      <c r="L14" s="236">
        <v>0</v>
      </c>
      <c r="M14" s="391">
        <v>24</v>
      </c>
      <c r="N14" s="408">
        <v>3</v>
      </c>
      <c r="O14" s="58">
        <f t="shared" si="1"/>
        <v>27.166666666666664</v>
      </c>
      <c r="P14" s="77">
        <f>L14+N14</f>
        <v>3</v>
      </c>
      <c r="Q14" s="174">
        <v>24</v>
      </c>
      <c r="R14" s="175">
        <v>3</v>
      </c>
      <c r="S14" s="176">
        <v>10</v>
      </c>
      <c r="T14" s="177">
        <v>2</v>
      </c>
      <c r="U14" s="55">
        <f t="shared" si="2"/>
        <v>11.333333333333334</v>
      </c>
      <c r="V14" s="78">
        <v>5</v>
      </c>
      <c r="W14" s="105">
        <f t="shared" si="3"/>
        <v>66.166666666666657</v>
      </c>
      <c r="X14" s="122">
        <f t="shared" si="4"/>
        <v>9.4523809523809508</v>
      </c>
      <c r="Y14" s="123">
        <f>V14+P14+J14</f>
        <v>17</v>
      </c>
      <c r="Z14" s="11" t="s">
        <v>165</v>
      </c>
    </row>
    <row r="15" spans="2:29" ht="21">
      <c r="B15" s="50">
        <v>5</v>
      </c>
      <c r="C15" s="292" t="s">
        <v>221</v>
      </c>
      <c r="D15" s="119" t="s">
        <v>222</v>
      </c>
      <c r="E15" s="399">
        <v>70</v>
      </c>
      <c r="F15" s="400">
        <v>9</v>
      </c>
      <c r="G15" s="391">
        <v>41.333333333333336</v>
      </c>
      <c r="H15" s="392">
        <v>6</v>
      </c>
      <c r="I15" s="55">
        <f t="shared" si="0"/>
        <v>37.111111111111114</v>
      </c>
      <c r="J15" s="121">
        <f t="shared" si="5"/>
        <v>15</v>
      </c>
      <c r="K15" s="235">
        <v>38</v>
      </c>
      <c r="L15" s="236">
        <v>0</v>
      </c>
      <c r="M15" s="53">
        <v>20</v>
      </c>
      <c r="N15" s="56">
        <v>3</v>
      </c>
      <c r="O15" s="58">
        <f t="shared" si="1"/>
        <v>29</v>
      </c>
      <c r="P15" s="77">
        <f>L15+N15</f>
        <v>3</v>
      </c>
      <c r="Q15" s="399">
        <v>31</v>
      </c>
      <c r="R15" s="400">
        <v>3</v>
      </c>
      <c r="S15" s="53">
        <v>12.25</v>
      </c>
      <c r="T15" s="56">
        <v>2</v>
      </c>
      <c r="U15" s="55">
        <f t="shared" si="2"/>
        <v>14.416666666666666</v>
      </c>
      <c r="V15" s="78">
        <f t="shared" ref="V15:V21" si="6">R15+T15</f>
        <v>5</v>
      </c>
      <c r="W15" s="105">
        <f t="shared" si="3"/>
        <v>80.527777777777771</v>
      </c>
      <c r="X15" s="403">
        <f t="shared" si="4"/>
        <v>11.503968253968253</v>
      </c>
      <c r="Y15" s="404">
        <v>30</v>
      </c>
      <c r="Z15" s="405" t="s">
        <v>164</v>
      </c>
    </row>
    <row r="16" spans="2:29" ht="21">
      <c r="B16" s="50">
        <v>6</v>
      </c>
      <c r="C16" s="292" t="s">
        <v>121</v>
      </c>
      <c r="D16" s="119" t="s">
        <v>10</v>
      </c>
      <c r="E16" s="399">
        <v>50</v>
      </c>
      <c r="F16" s="400">
        <v>9</v>
      </c>
      <c r="G16" s="391">
        <v>42</v>
      </c>
      <c r="H16" s="392">
        <v>6</v>
      </c>
      <c r="I16" s="55">
        <f t="shared" si="0"/>
        <v>30.666666666666664</v>
      </c>
      <c r="J16" s="121">
        <f t="shared" si="5"/>
        <v>15</v>
      </c>
      <c r="K16" s="235">
        <v>31.333333333333332</v>
      </c>
      <c r="L16" s="236">
        <v>0</v>
      </c>
      <c r="M16" s="391">
        <v>33</v>
      </c>
      <c r="N16" s="408">
        <v>3</v>
      </c>
      <c r="O16" s="55">
        <f t="shared" si="1"/>
        <v>32.166666666666664</v>
      </c>
      <c r="P16" s="78">
        <v>10</v>
      </c>
      <c r="Q16" s="399">
        <v>26</v>
      </c>
      <c r="R16" s="400">
        <v>3</v>
      </c>
      <c r="S16" s="53">
        <v>15.5</v>
      </c>
      <c r="T16" s="56">
        <v>2</v>
      </c>
      <c r="U16" s="55">
        <f t="shared" si="2"/>
        <v>13.833333333333334</v>
      </c>
      <c r="V16" s="78">
        <f t="shared" si="6"/>
        <v>5</v>
      </c>
      <c r="W16" s="105">
        <f t="shared" si="3"/>
        <v>76.666666666666657</v>
      </c>
      <c r="X16" s="403">
        <f t="shared" si="4"/>
        <v>10.952380952380951</v>
      </c>
      <c r="Y16" s="404">
        <v>30</v>
      </c>
      <c r="Z16" s="405" t="s">
        <v>164</v>
      </c>
    </row>
    <row r="17" spans="2:26" ht="21">
      <c r="B17" s="50">
        <v>7</v>
      </c>
      <c r="C17" s="292" t="s">
        <v>223</v>
      </c>
      <c r="D17" s="119" t="s">
        <v>224</v>
      </c>
      <c r="E17" s="51">
        <v>50.8</v>
      </c>
      <c r="F17" s="52">
        <v>9</v>
      </c>
      <c r="G17" s="391">
        <v>40</v>
      </c>
      <c r="H17" s="392">
        <v>6</v>
      </c>
      <c r="I17" s="55">
        <f t="shared" si="0"/>
        <v>30.266666666666666</v>
      </c>
      <c r="J17" s="121">
        <f t="shared" si="5"/>
        <v>15</v>
      </c>
      <c r="K17" s="235">
        <v>35.666666666666664</v>
      </c>
      <c r="L17" s="236">
        <v>0</v>
      </c>
      <c r="M17" s="53">
        <v>26.666666666666668</v>
      </c>
      <c r="N17" s="56">
        <v>3</v>
      </c>
      <c r="O17" s="55">
        <f t="shared" si="1"/>
        <v>31.166666666666664</v>
      </c>
      <c r="P17" s="78">
        <v>10</v>
      </c>
      <c r="Q17" s="235">
        <v>11</v>
      </c>
      <c r="R17" s="236">
        <v>0</v>
      </c>
      <c r="S17" s="53">
        <v>15</v>
      </c>
      <c r="T17" s="56">
        <v>2</v>
      </c>
      <c r="U17" s="58">
        <f t="shared" si="2"/>
        <v>8.6666666666666661</v>
      </c>
      <c r="V17" s="77">
        <f t="shared" si="6"/>
        <v>2</v>
      </c>
      <c r="W17" s="105">
        <f t="shared" si="3"/>
        <v>70.099999999999994</v>
      </c>
      <c r="X17" s="403">
        <f t="shared" si="4"/>
        <v>10.014285714285714</v>
      </c>
      <c r="Y17" s="404">
        <v>30</v>
      </c>
      <c r="Z17" s="405" t="s">
        <v>164</v>
      </c>
    </row>
    <row r="18" spans="2:26" ht="21">
      <c r="B18" s="50">
        <v>8</v>
      </c>
      <c r="C18" s="292" t="s">
        <v>225</v>
      </c>
      <c r="D18" s="119" t="s">
        <v>129</v>
      </c>
      <c r="E18" s="399">
        <v>52.5</v>
      </c>
      <c r="F18" s="400">
        <v>9</v>
      </c>
      <c r="G18" s="53">
        <v>40</v>
      </c>
      <c r="H18" s="104">
        <v>6</v>
      </c>
      <c r="I18" s="55">
        <f t="shared" si="0"/>
        <v>30.833333333333336</v>
      </c>
      <c r="J18" s="121">
        <f t="shared" si="5"/>
        <v>15</v>
      </c>
      <c r="K18" s="235">
        <v>32.333333333333336</v>
      </c>
      <c r="L18" s="236">
        <v>0</v>
      </c>
      <c r="M18" s="53">
        <v>24.666666666666668</v>
      </c>
      <c r="N18" s="56">
        <v>3</v>
      </c>
      <c r="O18" s="58">
        <f t="shared" si="1"/>
        <v>28.5</v>
      </c>
      <c r="P18" s="77">
        <f>L18+N18</f>
        <v>3</v>
      </c>
      <c r="Q18" s="399">
        <v>27</v>
      </c>
      <c r="R18" s="400">
        <v>3</v>
      </c>
      <c r="S18" s="53">
        <v>13.25</v>
      </c>
      <c r="T18" s="56">
        <v>2</v>
      </c>
      <c r="U18" s="55">
        <f t="shared" si="2"/>
        <v>13.416666666666666</v>
      </c>
      <c r="V18" s="78">
        <f t="shared" si="6"/>
        <v>5</v>
      </c>
      <c r="W18" s="105">
        <f t="shared" si="3"/>
        <v>72.75</v>
      </c>
      <c r="X18" s="403">
        <f t="shared" si="4"/>
        <v>10.392857142857142</v>
      </c>
      <c r="Y18" s="404">
        <v>30</v>
      </c>
      <c r="Z18" s="405" t="s">
        <v>164</v>
      </c>
    </row>
    <row r="19" spans="2:26" ht="21">
      <c r="B19" s="50">
        <v>9</v>
      </c>
      <c r="C19" s="292" t="s">
        <v>226</v>
      </c>
      <c r="D19" s="119" t="s">
        <v>227</v>
      </c>
      <c r="E19" s="401">
        <v>45</v>
      </c>
      <c r="F19" s="402">
        <v>0</v>
      </c>
      <c r="G19" s="393">
        <v>34.666666666666664</v>
      </c>
      <c r="H19" s="394">
        <v>0</v>
      </c>
      <c r="I19" s="58">
        <f t="shared" si="0"/>
        <v>26.555555555555554</v>
      </c>
      <c r="J19" s="120">
        <f t="shared" si="5"/>
        <v>0</v>
      </c>
      <c r="K19" s="235">
        <v>29</v>
      </c>
      <c r="L19" s="236">
        <v>0</v>
      </c>
      <c r="M19" s="391">
        <v>35</v>
      </c>
      <c r="N19" s="408">
        <v>3</v>
      </c>
      <c r="O19" s="55">
        <f t="shared" si="1"/>
        <v>32</v>
      </c>
      <c r="P19" s="78">
        <v>10</v>
      </c>
      <c r="Q19" s="399">
        <v>30</v>
      </c>
      <c r="R19" s="400">
        <v>3</v>
      </c>
      <c r="S19" s="53">
        <v>15</v>
      </c>
      <c r="T19" s="56">
        <v>2</v>
      </c>
      <c r="U19" s="55">
        <f t="shared" si="2"/>
        <v>15</v>
      </c>
      <c r="V19" s="78">
        <f t="shared" si="6"/>
        <v>5</v>
      </c>
      <c r="W19" s="105">
        <f t="shared" si="3"/>
        <v>73.555555555555557</v>
      </c>
      <c r="X19" s="403">
        <f t="shared" si="4"/>
        <v>10.507936507936508</v>
      </c>
      <c r="Y19" s="404">
        <v>30</v>
      </c>
      <c r="Z19" s="405" t="s">
        <v>164</v>
      </c>
    </row>
    <row r="20" spans="2:26" ht="21">
      <c r="B20" s="50">
        <v>10</v>
      </c>
      <c r="C20" s="292" t="s">
        <v>228</v>
      </c>
      <c r="D20" s="119" t="s">
        <v>146</v>
      </c>
      <c r="E20" s="235">
        <v>38.299999999999997</v>
      </c>
      <c r="F20" s="236">
        <v>0</v>
      </c>
      <c r="G20" s="239">
        <v>0</v>
      </c>
      <c r="H20" s="267">
        <v>0</v>
      </c>
      <c r="I20" s="58">
        <f t="shared" si="0"/>
        <v>12.766666666666666</v>
      </c>
      <c r="J20" s="120">
        <f t="shared" si="5"/>
        <v>0</v>
      </c>
      <c r="K20" s="235">
        <v>26</v>
      </c>
      <c r="L20" s="236">
        <v>0</v>
      </c>
      <c r="M20" s="239">
        <v>2.6666666666666665</v>
      </c>
      <c r="N20" s="241">
        <v>0</v>
      </c>
      <c r="O20" s="58">
        <f t="shared" si="1"/>
        <v>14.333333333333332</v>
      </c>
      <c r="P20" s="77">
        <f>L20+N20</f>
        <v>0</v>
      </c>
      <c r="Q20" s="235">
        <v>11</v>
      </c>
      <c r="R20" s="236">
        <v>0</v>
      </c>
      <c r="S20" s="53">
        <v>18.75</v>
      </c>
      <c r="T20" s="56">
        <v>2</v>
      </c>
      <c r="U20" s="58">
        <f t="shared" si="2"/>
        <v>9.9166666666666661</v>
      </c>
      <c r="V20" s="77">
        <f t="shared" si="6"/>
        <v>2</v>
      </c>
      <c r="W20" s="105">
        <f t="shared" si="3"/>
        <v>37.016666666666666</v>
      </c>
      <c r="X20" s="122">
        <f t="shared" si="4"/>
        <v>5.288095238095238</v>
      </c>
      <c r="Y20" s="123">
        <f>V20+P20+J20</f>
        <v>2</v>
      </c>
      <c r="Z20" s="11" t="s">
        <v>165</v>
      </c>
    </row>
    <row r="21" spans="2:26" ht="21">
      <c r="B21" s="50">
        <v>11</v>
      </c>
      <c r="C21" s="292" t="s">
        <v>229</v>
      </c>
      <c r="D21" s="119" t="s">
        <v>230</v>
      </c>
      <c r="E21" s="399">
        <v>87.5</v>
      </c>
      <c r="F21" s="400">
        <v>9</v>
      </c>
      <c r="G21" s="53">
        <v>40</v>
      </c>
      <c r="H21" s="104">
        <v>6</v>
      </c>
      <c r="I21" s="55">
        <f t="shared" si="0"/>
        <v>42.5</v>
      </c>
      <c r="J21" s="121">
        <f t="shared" si="5"/>
        <v>15</v>
      </c>
      <c r="K21" s="235">
        <v>32.333333333333336</v>
      </c>
      <c r="L21" s="236">
        <v>0</v>
      </c>
      <c r="M21" s="53">
        <v>20</v>
      </c>
      <c r="N21" s="56">
        <v>3</v>
      </c>
      <c r="O21" s="58">
        <f t="shared" si="1"/>
        <v>26.166666666666671</v>
      </c>
      <c r="P21" s="77">
        <f>L21+N21</f>
        <v>3</v>
      </c>
      <c r="Q21" s="235">
        <v>11</v>
      </c>
      <c r="R21" s="236">
        <v>0</v>
      </c>
      <c r="S21" s="53">
        <v>17.75</v>
      </c>
      <c r="T21" s="56">
        <v>2</v>
      </c>
      <c r="U21" s="58">
        <f t="shared" si="2"/>
        <v>9.5833333333333339</v>
      </c>
      <c r="V21" s="77">
        <f t="shared" si="6"/>
        <v>2</v>
      </c>
      <c r="W21" s="105">
        <f t="shared" si="3"/>
        <v>78.25</v>
      </c>
      <c r="X21" s="403">
        <f t="shared" si="4"/>
        <v>11.178571428571429</v>
      </c>
      <c r="Y21" s="404">
        <v>30</v>
      </c>
      <c r="Z21" s="405" t="s">
        <v>164</v>
      </c>
    </row>
    <row r="22" spans="2:26" ht="21">
      <c r="B22" s="50">
        <v>12</v>
      </c>
      <c r="C22" s="292" t="s">
        <v>231</v>
      </c>
      <c r="D22" s="119" t="s">
        <v>232</v>
      </c>
      <c r="E22" s="399">
        <v>65</v>
      </c>
      <c r="F22" s="400">
        <v>9</v>
      </c>
      <c r="G22" s="391">
        <v>44</v>
      </c>
      <c r="H22" s="392">
        <v>6</v>
      </c>
      <c r="I22" s="55">
        <f t="shared" si="0"/>
        <v>36.333333333333329</v>
      </c>
      <c r="J22" s="121">
        <f t="shared" si="5"/>
        <v>15</v>
      </c>
      <c r="K22" s="235">
        <v>33</v>
      </c>
      <c r="L22" s="236">
        <v>0</v>
      </c>
      <c r="M22" s="391">
        <v>27</v>
      </c>
      <c r="N22" s="408">
        <v>3</v>
      </c>
      <c r="O22" s="55">
        <f t="shared" si="1"/>
        <v>30</v>
      </c>
      <c r="P22" s="78">
        <v>10</v>
      </c>
      <c r="Q22" s="235">
        <v>18</v>
      </c>
      <c r="R22" s="236">
        <v>0</v>
      </c>
      <c r="S22" s="53">
        <v>13.5</v>
      </c>
      <c r="T22" s="56">
        <v>2</v>
      </c>
      <c r="U22" s="55">
        <f t="shared" si="2"/>
        <v>10.5</v>
      </c>
      <c r="V22" s="78">
        <v>5</v>
      </c>
      <c r="W22" s="105">
        <f t="shared" si="3"/>
        <v>76.833333333333329</v>
      </c>
      <c r="X22" s="403">
        <f t="shared" si="4"/>
        <v>10.976190476190476</v>
      </c>
      <c r="Y22" s="404">
        <v>30</v>
      </c>
      <c r="Z22" s="405" t="s">
        <v>164</v>
      </c>
    </row>
    <row r="23" spans="2:26" ht="21">
      <c r="B23" s="50">
        <v>13</v>
      </c>
      <c r="C23" s="292" t="s">
        <v>233</v>
      </c>
      <c r="D23" s="119" t="s">
        <v>234</v>
      </c>
      <c r="E23" s="399">
        <v>57.5</v>
      </c>
      <c r="F23" s="400">
        <v>9</v>
      </c>
      <c r="G23" s="391">
        <v>46</v>
      </c>
      <c r="H23" s="392">
        <v>6</v>
      </c>
      <c r="I23" s="55">
        <f t="shared" si="0"/>
        <v>34.5</v>
      </c>
      <c r="J23" s="121">
        <f t="shared" si="5"/>
        <v>15</v>
      </c>
      <c r="K23" s="235">
        <v>33.666666666666664</v>
      </c>
      <c r="L23" s="236">
        <v>0</v>
      </c>
      <c r="M23" s="53">
        <v>22.666666666666668</v>
      </c>
      <c r="N23" s="56">
        <v>3</v>
      </c>
      <c r="O23" s="58">
        <f t="shared" si="1"/>
        <v>28.166666666666664</v>
      </c>
      <c r="P23" s="77">
        <f>L23+N23</f>
        <v>3</v>
      </c>
      <c r="Q23" s="399">
        <v>24</v>
      </c>
      <c r="R23" s="400">
        <v>3</v>
      </c>
      <c r="S23" s="53">
        <v>12.25</v>
      </c>
      <c r="T23" s="56">
        <v>2</v>
      </c>
      <c r="U23" s="55">
        <f t="shared" si="2"/>
        <v>12.083333333333334</v>
      </c>
      <c r="V23" s="78">
        <f>R23+T23</f>
        <v>5</v>
      </c>
      <c r="W23" s="105">
        <f t="shared" si="3"/>
        <v>74.75</v>
      </c>
      <c r="X23" s="403">
        <f t="shared" si="4"/>
        <v>10.678571428571429</v>
      </c>
      <c r="Y23" s="404">
        <v>30</v>
      </c>
      <c r="Z23" s="405" t="s">
        <v>164</v>
      </c>
    </row>
    <row r="24" spans="2:26" ht="21">
      <c r="B24" s="50">
        <v>14</v>
      </c>
      <c r="C24" s="292" t="s">
        <v>235</v>
      </c>
      <c r="D24" s="119" t="s">
        <v>131</v>
      </c>
      <c r="E24" s="399">
        <v>70</v>
      </c>
      <c r="F24" s="400">
        <v>9</v>
      </c>
      <c r="G24" s="391">
        <v>46.666666666666664</v>
      </c>
      <c r="H24" s="392">
        <v>6</v>
      </c>
      <c r="I24" s="55">
        <f t="shared" si="0"/>
        <v>38.888888888888886</v>
      </c>
      <c r="J24" s="121">
        <f t="shared" si="5"/>
        <v>15</v>
      </c>
      <c r="K24" s="51">
        <v>41.333333333333336</v>
      </c>
      <c r="L24" s="52">
        <v>7</v>
      </c>
      <c r="M24" s="53">
        <v>20</v>
      </c>
      <c r="N24" s="56">
        <v>3</v>
      </c>
      <c r="O24" s="55">
        <f t="shared" si="1"/>
        <v>30.666666666666671</v>
      </c>
      <c r="P24" s="78">
        <v>10</v>
      </c>
      <c r="Q24" s="51">
        <v>22.5</v>
      </c>
      <c r="R24" s="52">
        <v>3</v>
      </c>
      <c r="S24" s="53">
        <v>14.5</v>
      </c>
      <c r="T24" s="56">
        <v>2</v>
      </c>
      <c r="U24" s="55">
        <f t="shared" si="2"/>
        <v>12.333333333333334</v>
      </c>
      <c r="V24" s="78">
        <v>5</v>
      </c>
      <c r="W24" s="105">
        <f t="shared" si="3"/>
        <v>81.888888888888886</v>
      </c>
      <c r="X24" s="403">
        <f t="shared" si="4"/>
        <v>11.698412698412698</v>
      </c>
      <c r="Y24" s="404">
        <f>V24+P24+J24</f>
        <v>30</v>
      </c>
      <c r="Z24" s="405" t="s">
        <v>164</v>
      </c>
    </row>
    <row r="25" spans="2:26" ht="21">
      <c r="B25" s="50">
        <v>15</v>
      </c>
      <c r="C25" s="292" t="s">
        <v>236</v>
      </c>
      <c r="D25" s="119" t="s">
        <v>10</v>
      </c>
      <c r="E25" s="399">
        <v>52.5</v>
      </c>
      <c r="F25" s="400">
        <v>9</v>
      </c>
      <c r="G25" s="393">
        <v>32</v>
      </c>
      <c r="H25" s="394">
        <v>0</v>
      </c>
      <c r="I25" s="58">
        <f t="shared" si="0"/>
        <v>28.166666666666668</v>
      </c>
      <c r="J25" s="120">
        <f t="shared" si="5"/>
        <v>9</v>
      </c>
      <c r="K25" s="51">
        <v>45.333333333333336</v>
      </c>
      <c r="L25" s="52">
        <v>7</v>
      </c>
      <c r="M25" s="393">
        <v>26</v>
      </c>
      <c r="N25" s="409">
        <v>3</v>
      </c>
      <c r="O25" s="55">
        <f t="shared" si="1"/>
        <v>35.666666666666671</v>
      </c>
      <c r="P25" s="78">
        <v>10</v>
      </c>
      <c r="Q25" s="235">
        <v>15.5</v>
      </c>
      <c r="R25" s="236">
        <v>0</v>
      </c>
      <c r="S25" s="53">
        <v>13.5</v>
      </c>
      <c r="T25" s="56">
        <v>2</v>
      </c>
      <c r="U25" s="58">
        <f t="shared" si="2"/>
        <v>9.6666666666666661</v>
      </c>
      <c r="V25" s="77">
        <f>R25+T25</f>
        <v>2</v>
      </c>
      <c r="W25" s="105">
        <f t="shared" si="3"/>
        <v>73.5</v>
      </c>
      <c r="X25" s="403">
        <f t="shared" si="4"/>
        <v>10.5</v>
      </c>
      <c r="Y25" s="404">
        <v>30</v>
      </c>
      <c r="Z25" s="405" t="s">
        <v>164</v>
      </c>
    </row>
    <row r="26" spans="2:26" ht="21">
      <c r="B26" s="50">
        <v>16</v>
      </c>
      <c r="C26" s="292" t="s">
        <v>238</v>
      </c>
      <c r="D26" s="119" t="s">
        <v>12</v>
      </c>
      <c r="E26" s="401">
        <v>45</v>
      </c>
      <c r="F26" s="402">
        <v>0</v>
      </c>
      <c r="G26" s="391">
        <v>40</v>
      </c>
      <c r="H26" s="392">
        <v>6</v>
      </c>
      <c r="I26" s="58">
        <f t="shared" si="0"/>
        <v>28.333333333333336</v>
      </c>
      <c r="J26" s="120">
        <f t="shared" si="5"/>
        <v>6</v>
      </c>
      <c r="K26" s="235">
        <v>37.333333333333336</v>
      </c>
      <c r="L26" s="236">
        <v>0</v>
      </c>
      <c r="M26" s="393">
        <v>19</v>
      </c>
      <c r="N26" s="409">
        <v>0</v>
      </c>
      <c r="O26" s="58">
        <f t="shared" si="1"/>
        <v>28.166666666666668</v>
      </c>
      <c r="P26" s="77">
        <f>L26+N26</f>
        <v>0</v>
      </c>
      <c r="Q26" s="399">
        <v>28</v>
      </c>
      <c r="R26" s="400">
        <v>3</v>
      </c>
      <c r="S26" s="53">
        <v>17.5</v>
      </c>
      <c r="T26" s="56">
        <v>2</v>
      </c>
      <c r="U26" s="55">
        <f t="shared" si="2"/>
        <v>15.166666666666666</v>
      </c>
      <c r="V26" s="78">
        <f>R26+T26</f>
        <v>5</v>
      </c>
      <c r="W26" s="105">
        <f t="shared" si="3"/>
        <v>71.666666666666671</v>
      </c>
      <c r="X26" s="403">
        <f t="shared" si="4"/>
        <v>10.238095238095239</v>
      </c>
      <c r="Y26" s="404">
        <v>30</v>
      </c>
      <c r="Z26" s="405" t="s">
        <v>164</v>
      </c>
    </row>
    <row r="27" spans="2:26" ht="21">
      <c r="B27" s="50">
        <v>17</v>
      </c>
      <c r="C27" s="292" t="s">
        <v>232</v>
      </c>
      <c r="D27" s="119" t="s">
        <v>157</v>
      </c>
      <c r="E27" s="399">
        <v>70</v>
      </c>
      <c r="F27" s="400">
        <v>9</v>
      </c>
      <c r="G27" s="53">
        <v>40</v>
      </c>
      <c r="H27" s="104">
        <v>6</v>
      </c>
      <c r="I27" s="55">
        <f t="shared" si="0"/>
        <v>36.666666666666664</v>
      </c>
      <c r="J27" s="121">
        <f t="shared" si="5"/>
        <v>15</v>
      </c>
      <c r="K27" s="51">
        <v>47</v>
      </c>
      <c r="L27" s="52">
        <v>7</v>
      </c>
      <c r="M27" s="53">
        <v>23</v>
      </c>
      <c r="N27" s="56">
        <v>3</v>
      </c>
      <c r="O27" s="55">
        <f t="shared" si="1"/>
        <v>35</v>
      </c>
      <c r="P27" s="78">
        <f>L27+N27</f>
        <v>10</v>
      </c>
      <c r="Q27" s="235">
        <v>11</v>
      </c>
      <c r="R27" s="236">
        <v>0</v>
      </c>
      <c r="S27" s="53">
        <v>13.5</v>
      </c>
      <c r="T27" s="56">
        <v>2</v>
      </c>
      <c r="U27" s="58">
        <f t="shared" si="2"/>
        <v>8.1666666666666661</v>
      </c>
      <c r="V27" s="77">
        <f>R27+T27</f>
        <v>2</v>
      </c>
      <c r="W27" s="105">
        <f t="shared" si="3"/>
        <v>79.833333333333329</v>
      </c>
      <c r="X27" s="403">
        <f t="shared" si="4"/>
        <v>11.404761904761903</v>
      </c>
      <c r="Y27" s="404">
        <v>30</v>
      </c>
      <c r="Z27" s="405" t="s">
        <v>164</v>
      </c>
    </row>
    <row r="28" spans="2:26" ht="21">
      <c r="B28" s="50">
        <v>18</v>
      </c>
      <c r="C28" s="292" t="s">
        <v>239</v>
      </c>
      <c r="D28" s="119" t="s">
        <v>240</v>
      </c>
      <c r="E28" s="399">
        <v>60</v>
      </c>
      <c r="F28" s="400">
        <v>9</v>
      </c>
      <c r="G28" s="391">
        <v>40</v>
      </c>
      <c r="H28" s="392">
        <v>6</v>
      </c>
      <c r="I28" s="55">
        <f t="shared" si="0"/>
        <v>33.333333333333329</v>
      </c>
      <c r="J28" s="121">
        <f t="shared" si="5"/>
        <v>15</v>
      </c>
      <c r="K28" s="399">
        <v>44</v>
      </c>
      <c r="L28" s="400">
        <v>7</v>
      </c>
      <c r="M28" s="391">
        <v>22</v>
      </c>
      <c r="N28" s="408">
        <v>3</v>
      </c>
      <c r="O28" s="55">
        <f t="shared" si="1"/>
        <v>33</v>
      </c>
      <c r="P28" s="78">
        <f>L28+N28</f>
        <v>10</v>
      </c>
      <c r="Q28" s="51">
        <v>20</v>
      </c>
      <c r="R28" s="52">
        <v>3</v>
      </c>
      <c r="S28" s="53">
        <v>14</v>
      </c>
      <c r="T28" s="56">
        <v>2</v>
      </c>
      <c r="U28" s="55">
        <f t="shared" si="2"/>
        <v>11.333333333333334</v>
      </c>
      <c r="V28" s="78">
        <v>5</v>
      </c>
      <c r="W28" s="105">
        <f t="shared" si="3"/>
        <v>77.666666666666657</v>
      </c>
      <c r="X28" s="403">
        <f t="shared" si="4"/>
        <v>11.095238095238093</v>
      </c>
      <c r="Y28" s="404">
        <f>V28+P28+J28</f>
        <v>30</v>
      </c>
      <c r="Z28" s="405" t="s">
        <v>164</v>
      </c>
    </row>
    <row r="29" spans="2:26" ht="21">
      <c r="B29" s="50">
        <v>19</v>
      </c>
      <c r="C29" s="292" t="s">
        <v>241</v>
      </c>
      <c r="D29" s="119" t="s">
        <v>180</v>
      </c>
      <c r="E29" s="399">
        <v>50</v>
      </c>
      <c r="F29" s="400">
        <v>9</v>
      </c>
      <c r="G29" s="391">
        <v>40</v>
      </c>
      <c r="H29" s="392">
        <v>6</v>
      </c>
      <c r="I29" s="55">
        <f t="shared" si="0"/>
        <v>30</v>
      </c>
      <c r="J29" s="121">
        <f t="shared" si="5"/>
        <v>15</v>
      </c>
      <c r="K29" s="235">
        <v>36.666666666666664</v>
      </c>
      <c r="L29" s="236">
        <v>0</v>
      </c>
      <c r="M29" s="53">
        <v>23.333333333333332</v>
      </c>
      <c r="N29" s="56">
        <v>3</v>
      </c>
      <c r="O29" s="55">
        <f t="shared" si="1"/>
        <v>30</v>
      </c>
      <c r="P29" s="78">
        <v>10</v>
      </c>
      <c r="Q29" s="51">
        <v>23</v>
      </c>
      <c r="R29" s="52">
        <v>3</v>
      </c>
      <c r="S29" s="53">
        <v>14</v>
      </c>
      <c r="T29" s="56">
        <v>2</v>
      </c>
      <c r="U29" s="55">
        <f t="shared" si="2"/>
        <v>12.333333333333334</v>
      </c>
      <c r="V29" s="78">
        <v>5</v>
      </c>
      <c r="W29" s="105">
        <f t="shared" si="3"/>
        <v>72.333333333333343</v>
      </c>
      <c r="X29" s="403">
        <f t="shared" si="4"/>
        <v>10.333333333333334</v>
      </c>
      <c r="Y29" s="404">
        <v>30</v>
      </c>
      <c r="Z29" s="405" t="s">
        <v>164</v>
      </c>
    </row>
    <row r="30" spans="2:26" ht="21">
      <c r="B30" s="50">
        <v>20</v>
      </c>
      <c r="C30" s="292" t="s">
        <v>242</v>
      </c>
      <c r="D30" s="119" t="s">
        <v>243</v>
      </c>
      <c r="E30" s="399">
        <v>55</v>
      </c>
      <c r="F30" s="400">
        <v>9</v>
      </c>
      <c r="G30" s="393">
        <v>34.666666666666664</v>
      </c>
      <c r="H30" s="394">
        <v>0</v>
      </c>
      <c r="I30" s="58">
        <f t="shared" si="0"/>
        <v>29.888888888888886</v>
      </c>
      <c r="J30" s="120">
        <f t="shared" si="5"/>
        <v>9</v>
      </c>
      <c r="K30" s="235">
        <v>38.666666666666664</v>
      </c>
      <c r="L30" s="236">
        <v>0</v>
      </c>
      <c r="M30" s="391">
        <v>33</v>
      </c>
      <c r="N30" s="408">
        <v>3</v>
      </c>
      <c r="O30" s="55">
        <f t="shared" si="1"/>
        <v>35.833333333333329</v>
      </c>
      <c r="P30" s="78">
        <v>10</v>
      </c>
      <c r="Q30" s="235">
        <v>8.5</v>
      </c>
      <c r="R30" s="236">
        <v>0</v>
      </c>
      <c r="S30" s="53">
        <v>16.5</v>
      </c>
      <c r="T30" s="56">
        <v>2</v>
      </c>
      <c r="U30" s="58">
        <f t="shared" si="2"/>
        <v>8.3333333333333339</v>
      </c>
      <c r="V30" s="77">
        <f>R30+T30</f>
        <v>2</v>
      </c>
      <c r="W30" s="105">
        <f t="shared" si="3"/>
        <v>74.055555555555543</v>
      </c>
      <c r="X30" s="403">
        <f t="shared" si="4"/>
        <v>10.579365079365077</v>
      </c>
      <c r="Y30" s="404">
        <v>30</v>
      </c>
      <c r="Z30" s="405" t="s">
        <v>164</v>
      </c>
    </row>
    <row r="31" spans="2:26" ht="21">
      <c r="B31" s="50">
        <v>21</v>
      </c>
      <c r="C31" s="292" t="s">
        <v>244</v>
      </c>
      <c r="D31" s="119" t="s">
        <v>245</v>
      </c>
      <c r="E31" s="401">
        <v>37.5</v>
      </c>
      <c r="F31" s="402">
        <v>0</v>
      </c>
      <c r="G31" s="393">
        <v>33.333333333333336</v>
      </c>
      <c r="H31" s="394">
        <v>0</v>
      </c>
      <c r="I31" s="58">
        <f t="shared" si="0"/>
        <v>23.611111111111114</v>
      </c>
      <c r="J31" s="120">
        <f t="shared" si="5"/>
        <v>0</v>
      </c>
      <c r="K31" s="235">
        <v>35.333333333333336</v>
      </c>
      <c r="L31" s="236">
        <v>0</v>
      </c>
      <c r="M31" s="391">
        <v>24</v>
      </c>
      <c r="N31" s="408">
        <v>3</v>
      </c>
      <c r="O31" s="58">
        <f t="shared" si="1"/>
        <v>29.666666666666668</v>
      </c>
      <c r="P31" s="77">
        <f>L31+N31</f>
        <v>3</v>
      </c>
      <c r="Q31" s="399">
        <v>24</v>
      </c>
      <c r="R31" s="400">
        <v>3</v>
      </c>
      <c r="S31" s="53">
        <v>11</v>
      </c>
      <c r="T31" s="56">
        <v>2</v>
      </c>
      <c r="U31" s="55">
        <f t="shared" si="2"/>
        <v>11.666666666666666</v>
      </c>
      <c r="V31" s="78">
        <f>R31+T31</f>
        <v>5</v>
      </c>
      <c r="W31" s="105">
        <f t="shared" si="3"/>
        <v>64.944444444444457</v>
      </c>
      <c r="X31" s="122">
        <f t="shared" si="4"/>
        <v>9.2777777777777803</v>
      </c>
      <c r="Y31" s="123">
        <f>V31+P31+J31</f>
        <v>8</v>
      </c>
      <c r="Z31" s="11" t="s">
        <v>165</v>
      </c>
    </row>
    <row r="32" spans="2:26" ht="21">
      <c r="B32" s="50">
        <v>22</v>
      </c>
      <c r="C32" s="292" t="s">
        <v>246</v>
      </c>
      <c r="D32" s="119" t="s">
        <v>130</v>
      </c>
      <c r="E32" s="399">
        <v>70</v>
      </c>
      <c r="F32" s="400">
        <v>9</v>
      </c>
      <c r="G32" s="391">
        <v>48</v>
      </c>
      <c r="H32" s="392">
        <v>6</v>
      </c>
      <c r="I32" s="55">
        <f t="shared" si="0"/>
        <v>39.333333333333329</v>
      </c>
      <c r="J32" s="121">
        <f t="shared" si="5"/>
        <v>15</v>
      </c>
      <c r="K32" s="235">
        <v>31</v>
      </c>
      <c r="L32" s="236">
        <v>0</v>
      </c>
      <c r="M32" s="391">
        <v>26</v>
      </c>
      <c r="N32" s="408">
        <v>3</v>
      </c>
      <c r="O32" s="58">
        <f t="shared" si="1"/>
        <v>28.5</v>
      </c>
      <c r="P32" s="77">
        <f>L32+N32</f>
        <v>3</v>
      </c>
      <c r="Q32" s="399">
        <v>26</v>
      </c>
      <c r="R32" s="400">
        <v>3</v>
      </c>
      <c r="S32" s="53">
        <v>14.5</v>
      </c>
      <c r="T32" s="56">
        <v>2</v>
      </c>
      <c r="U32" s="55">
        <f t="shared" si="2"/>
        <v>13.5</v>
      </c>
      <c r="V32" s="78">
        <f>R32+T32</f>
        <v>5</v>
      </c>
      <c r="W32" s="105">
        <f t="shared" si="3"/>
        <v>81.333333333333329</v>
      </c>
      <c r="X32" s="403">
        <f t="shared" si="4"/>
        <v>11.619047619047619</v>
      </c>
      <c r="Y32" s="404">
        <v>30</v>
      </c>
      <c r="Z32" s="405" t="s">
        <v>164</v>
      </c>
    </row>
    <row r="33" spans="2:27" ht="21">
      <c r="B33" s="50">
        <v>23</v>
      </c>
      <c r="C33" s="292" t="s">
        <v>247</v>
      </c>
      <c r="D33" s="119" t="s">
        <v>248</v>
      </c>
      <c r="E33" s="399">
        <v>55</v>
      </c>
      <c r="F33" s="400">
        <v>9</v>
      </c>
      <c r="G33" s="53">
        <v>40</v>
      </c>
      <c r="H33" s="104">
        <v>6</v>
      </c>
      <c r="I33" s="55">
        <f t="shared" si="0"/>
        <v>31.666666666666664</v>
      </c>
      <c r="J33" s="121">
        <f t="shared" si="5"/>
        <v>15</v>
      </c>
      <c r="K33" s="235">
        <v>23</v>
      </c>
      <c r="L33" s="236">
        <v>0</v>
      </c>
      <c r="M33" s="53">
        <v>20</v>
      </c>
      <c r="N33" s="56">
        <v>3</v>
      </c>
      <c r="O33" s="58">
        <f t="shared" si="1"/>
        <v>21.5</v>
      </c>
      <c r="P33" s="77">
        <f>L33+N33</f>
        <v>3</v>
      </c>
      <c r="Q33" s="51">
        <v>21</v>
      </c>
      <c r="R33" s="52">
        <v>3</v>
      </c>
      <c r="S33" s="53">
        <v>12.75</v>
      </c>
      <c r="T33" s="56">
        <v>2</v>
      </c>
      <c r="U33" s="55">
        <f t="shared" si="2"/>
        <v>11.25</v>
      </c>
      <c r="V33" s="78">
        <v>5</v>
      </c>
      <c r="W33" s="105">
        <f t="shared" si="3"/>
        <v>64.416666666666657</v>
      </c>
      <c r="X33" s="122">
        <f t="shared" si="4"/>
        <v>9.2023809523809508</v>
      </c>
      <c r="Y33" s="123">
        <f>V33+P33+J33</f>
        <v>23</v>
      </c>
      <c r="Z33" s="11" t="s">
        <v>165</v>
      </c>
    </row>
    <row r="34" spans="2:27" ht="21">
      <c r="B34" s="50">
        <v>24</v>
      </c>
      <c r="C34" s="292" t="s">
        <v>249</v>
      </c>
      <c r="D34" s="119" t="s">
        <v>16</v>
      </c>
      <c r="E34" s="401">
        <v>40</v>
      </c>
      <c r="F34" s="402">
        <v>0</v>
      </c>
      <c r="G34" s="53">
        <v>40.64</v>
      </c>
      <c r="H34" s="104">
        <v>6</v>
      </c>
      <c r="I34" s="58">
        <f t="shared" si="0"/>
        <v>26.880000000000003</v>
      </c>
      <c r="J34" s="120">
        <f t="shared" si="5"/>
        <v>6</v>
      </c>
      <c r="K34" s="235">
        <v>28.333333333333332</v>
      </c>
      <c r="L34" s="236">
        <v>0</v>
      </c>
      <c r="M34" s="391">
        <v>20.5</v>
      </c>
      <c r="N34" s="408">
        <v>3</v>
      </c>
      <c r="O34" s="58">
        <f t="shared" si="1"/>
        <v>24.416666666666664</v>
      </c>
      <c r="P34" s="77">
        <f>L34+N34</f>
        <v>3</v>
      </c>
      <c r="Q34" s="399">
        <v>26</v>
      </c>
      <c r="R34" s="400">
        <v>3</v>
      </c>
      <c r="S34" s="53">
        <v>13.5</v>
      </c>
      <c r="T34" s="56">
        <v>2</v>
      </c>
      <c r="U34" s="55">
        <f t="shared" si="2"/>
        <v>13.166666666666666</v>
      </c>
      <c r="V34" s="78">
        <f>R34+T34</f>
        <v>5</v>
      </c>
      <c r="W34" s="105">
        <f t="shared" si="3"/>
        <v>64.463333333333338</v>
      </c>
      <c r="X34" s="122">
        <f t="shared" si="4"/>
        <v>9.2090476190476203</v>
      </c>
      <c r="Y34" s="123">
        <f>V34+P34+J34</f>
        <v>14</v>
      </c>
      <c r="Z34" s="11" t="s">
        <v>165</v>
      </c>
    </row>
    <row r="35" spans="2:27" ht="21">
      <c r="B35" s="50">
        <v>25</v>
      </c>
      <c r="C35" s="292" t="s">
        <v>250</v>
      </c>
      <c r="D35" s="119" t="s">
        <v>18</v>
      </c>
      <c r="E35" s="401">
        <v>45</v>
      </c>
      <c r="F35" s="402">
        <v>0</v>
      </c>
      <c r="G35" s="391">
        <v>40</v>
      </c>
      <c r="H35" s="392">
        <v>6</v>
      </c>
      <c r="I35" s="58">
        <f t="shared" si="0"/>
        <v>28.333333333333336</v>
      </c>
      <c r="J35" s="120">
        <f t="shared" si="5"/>
        <v>6</v>
      </c>
      <c r="K35" s="235">
        <v>22.333333333333332</v>
      </c>
      <c r="L35" s="236">
        <v>0</v>
      </c>
      <c r="M35" s="393">
        <v>12</v>
      </c>
      <c r="N35" s="409">
        <v>0</v>
      </c>
      <c r="O35" s="58">
        <f t="shared" si="1"/>
        <v>17.166666666666664</v>
      </c>
      <c r="P35" s="77">
        <f>L35+N35</f>
        <v>0</v>
      </c>
      <c r="Q35" s="399">
        <v>28</v>
      </c>
      <c r="R35" s="400">
        <v>3</v>
      </c>
      <c r="S35" s="53">
        <v>11</v>
      </c>
      <c r="T35" s="56">
        <v>2</v>
      </c>
      <c r="U35" s="55">
        <f t="shared" si="2"/>
        <v>13</v>
      </c>
      <c r="V35" s="78">
        <f>R35+T35</f>
        <v>5</v>
      </c>
      <c r="W35" s="105">
        <f t="shared" si="3"/>
        <v>58.5</v>
      </c>
      <c r="X35" s="122">
        <f t="shared" si="4"/>
        <v>8.3571428571428577</v>
      </c>
      <c r="Y35" s="123">
        <f>V35+P35+J35</f>
        <v>11</v>
      </c>
      <c r="Z35" s="11" t="s">
        <v>165</v>
      </c>
    </row>
    <row r="36" spans="2:27" ht="21">
      <c r="B36" s="50">
        <v>26</v>
      </c>
      <c r="C36" s="292" t="s">
        <v>251</v>
      </c>
      <c r="D36" s="119" t="s">
        <v>123</v>
      </c>
      <c r="E36" s="399">
        <v>60</v>
      </c>
      <c r="F36" s="400">
        <v>9</v>
      </c>
      <c r="G36" s="391">
        <v>42.666666666666664</v>
      </c>
      <c r="H36" s="392">
        <v>6</v>
      </c>
      <c r="I36" s="55">
        <f t="shared" si="0"/>
        <v>34.222222222222221</v>
      </c>
      <c r="J36" s="121">
        <f t="shared" si="5"/>
        <v>15</v>
      </c>
      <c r="K36" s="235">
        <v>39</v>
      </c>
      <c r="L36" s="236">
        <v>0</v>
      </c>
      <c r="M36" s="391">
        <v>27</v>
      </c>
      <c r="N36" s="408">
        <v>3</v>
      </c>
      <c r="O36" s="55">
        <f t="shared" si="1"/>
        <v>33</v>
      </c>
      <c r="P36" s="78">
        <v>10</v>
      </c>
      <c r="Q36" s="235">
        <v>13</v>
      </c>
      <c r="R36" s="236">
        <v>0</v>
      </c>
      <c r="S36" s="53">
        <v>12</v>
      </c>
      <c r="T36" s="56">
        <v>2</v>
      </c>
      <c r="U36" s="58">
        <f t="shared" si="2"/>
        <v>8.3333333333333339</v>
      </c>
      <c r="V36" s="77">
        <f>R36+T36</f>
        <v>2</v>
      </c>
      <c r="W36" s="105">
        <f t="shared" si="3"/>
        <v>75.555555555555557</v>
      </c>
      <c r="X36" s="403">
        <f t="shared" si="4"/>
        <v>10.793650793650794</v>
      </c>
      <c r="Y36" s="404">
        <v>30</v>
      </c>
      <c r="Z36" s="405" t="s">
        <v>164</v>
      </c>
    </row>
    <row r="37" spans="2:27" ht="21.75" thickBot="1">
      <c r="B37" s="106">
        <v>27</v>
      </c>
      <c r="C37" s="294" t="s">
        <v>252</v>
      </c>
      <c r="D37" s="170" t="s">
        <v>23</v>
      </c>
      <c r="E37" s="237">
        <v>43.3</v>
      </c>
      <c r="F37" s="238">
        <v>0</v>
      </c>
      <c r="G37" s="406">
        <v>34.666666666666664</v>
      </c>
      <c r="H37" s="407">
        <v>0</v>
      </c>
      <c r="I37" s="210">
        <f t="shared" si="0"/>
        <v>25.988888888888887</v>
      </c>
      <c r="J37" s="215">
        <f t="shared" si="5"/>
        <v>0</v>
      </c>
      <c r="K37" s="237">
        <v>38.666666666666664</v>
      </c>
      <c r="L37" s="238">
        <v>0</v>
      </c>
      <c r="M37" s="410">
        <v>34</v>
      </c>
      <c r="N37" s="411">
        <v>3</v>
      </c>
      <c r="O37" s="124">
        <f t="shared" si="1"/>
        <v>36.333333333333329</v>
      </c>
      <c r="P37" s="96">
        <v>10</v>
      </c>
      <c r="Q37" s="59">
        <v>20</v>
      </c>
      <c r="R37" s="60">
        <v>3</v>
      </c>
      <c r="S37" s="107">
        <v>15.5</v>
      </c>
      <c r="T37" s="108">
        <v>2</v>
      </c>
      <c r="U37" s="124">
        <f t="shared" si="2"/>
        <v>11.833333333333334</v>
      </c>
      <c r="V37" s="96">
        <v>5</v>
      </c>
      <c r="W37" s="214">
        <f t="shared" si="3"/>
        <v>74.155555555555551</v>
      </c>
      <c r="X37" s="412">
        <f t="shared" si="4"/>
        <v>10.593650793650793</v>
      </c>
      <c r="Y37" s="413">
        <v>30</v>
      </c>
      <c r="Z37" s="414" t="s">
        <v>164</v>
      </c>
    </row>
    <row r="38" spans="2:27" ht="21">
      <c r="B38" s="160"/>
      <c r="C38" s="161"/>
      <c r="D38" s="162"/>
      <c r="E38" s="81"/>
      <c r="F38" s="82"/>
      <c r="G38" s="81"/>
      <c r="H38" s="163"/>
      <c r="I38" s="164"/>
      <c r="J38" s="165"/>
      <c r="K38" s="166"/>
      <c r="L38" s="167"/>
      <c r="M38" s="81"/>
      <c r="N38" s="82"/>
      <c r="O38" s="164"/>
      <c r="P38" s="167"/>
      <c r="Q38" s="81"/>
      <c r="R38" s="82"/>
      <c r="S38" s="81"/>
      <c r="T38" s="82"/>
      <c r="U38" s="83"/>
      <c r="V38" s="82"/>
      <c r="W38" s="168"/>
      <c r="X38" s="169"/>
      <c r="Y38" s="165"/>
      <c r="Z38" s="141"/>
    </row>
    <row r="39" spans="2:27" ht="20.25">
      <c r="B39" s="38"/>
      <c r="C39" s="33" t="s">
        <v>160</v>
      </c>
      <c r="D39" s="62" t="s">
        <v>260</v>
      </c>
      <c r="E39" s="34"/>
      <c r="F39" s="34"/>
      <c r="G39" s="34"/>
      <c r="H39" s="34"/>
      <c r="I39" s="34"/>
      <c r="J39" s="34"/>
      <c r="K39" s="34"/>
      <c r="L39" s="34"/>
      <c r="M39" s="118" t="s">
        <v>506</v>
      </c>
      <c r="N39" s="34"/>
      <c r="O39" s="34"/>
      <c r="P39" s="34"/>
      <c r="Q39" s="109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ht="20.25">
      <c r="B40" s="3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09"/>
      <c r="R40" s="38"/>
      <c r="S40" s="38"/>
      <c r="T40" s="38"/>
      <c r="U40" s="38"/>
      <c r="V40" s="38"/>
      <c r="W40" s="695"/>
      <c r="X40" s="695"/>
      <c r="Y40" s="695"/>
      <c r="Z40" s="695"/>
      <c r="AA40" s="695"/>
    </row>
    <row r="41" spans="2:27" ht="20.25">
      <c r="B41" s="38"/>
      <c r="C41" s="33" t="s">
        <v>114</v>
      </c>
      <c r="D41" s="34"/>
      <c r="E41" s="34"/>
      <c r="F41" s="34"/>
      <c r="G41" s="34"/>
      <c r="H41" s="34"/>
      <c r="I41" s="34"/>
      <c r="J41" s="34"/>
      <c r="K41" s="34"/>
      <c r="L41" s="34"/>
      <c r="M41" s="62" t="s">
        <v>161</v>
      </c>
      <c r="N41" s="34"/>
      <c r="O41" s="34"/>
      <c r="P41" s="34"/>
      <c r="Q41" s="110"/>
      <c r="R41" s="63"/>
      <c r="S41" s="63"/>
      <c r="T41" s="64" t="s">
        <v>109</v>
      </c>
      <c r="U41" s="37"/>
      <c r="V41" s="37"/>
      <c r="W41" s="37"/>
      <c r="X41" s="37"/>
      <c r="Y41" s="37"/>
      <c r="Z41" s="38"/>
      <c r="AA41" s="38"/>
    </row>
    <row r="42" spans="2:27" ht="20.25">
      <c r="B42" s="38"/>
      <c r="C42" s="34"/>
      <c r="E42" s="172" t="s">
        <v>259</v>
      </c>
      <c r="F42" s="34"/>
      <c r="G42" s="34"/>
      <c r="H42" s="34"/>
      <c r="I42" s="34"/>
      <c r="J42" s="34"/>
      <c r="K42" s="34"/>
      <c r="L42" s="34"/>
      <c r="M42" s="34"/>
      <c r="N42" s="112" t="s">
        <v>85</v>
      </c>
      <c r="O42" s="34"/>
      <c r="P42" s="34"/>
      <c r="Q42" s="109"/>
      <c r="R42" s="38"/>
      <c r="S42" s="38"/>
      <c r="T42" s="37"/>
      <c r="U42" s="64" t="s">
        <v>108</v>
      </c>
      <c r="V42" s="37"/>
      <c r="W42" s="37"/>
      <c r="X42" s="37"/>
      <c r="Y42" s="37"/>
      <c r="Z42" s="38"/>
      <c r="AA42" s="38"/>
    </row>
    <row r="43" spans="2:27" ht="20.25">
      <c r="B43" s="38"/>
      <c r="C43" s="38"/>
      <c r="E43" s="173" t="s">
        <v>256</v>
      </c>
      <c r="F43" s="111"/>
      <c r="G43" s="111"/>
      <c r="H43" s="63"/>
      <c r="I43" s="63"/>
      <c r="J43" s="63"/>
      <c r="K43" s="63"/>
      <c r="L43" s="63"/>
      <c r="M43" s="110"/>
      <c r="N43" s="112"/>
      <c r="O43" s="112"/>
      <c r="P43" s="110"/>
      <c r="Q43" s="110"/>
      <c r="R43" s="63"/>
      <c r="S43" s="63"/>
      <c r="U43" s="35" t="s">
        <v>110</v>
      </c>
      <c r="Z43" s="38"/>
      <c r="AA43" s="38"/>
    </row>
    <row r="44" spans="2:27" ht="20.25">
      <c r="B44" s="38"/>
      <c r="C44" s="38"/>
      <c r="E44" s="172" t="s">
        <v>257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U44" s="35"/>
      <c r="Z44" s="38"/>
      <c r="AA44" s="38"/>
    </row>
    <row r="45" spans="2:27" ht="20.25">
      <c r="B45" s="38"/>
      <c r="C45" s="38"/>
      <c r="E45" s="173" t="s">
        <v>253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ht="20.25">
      <c r="B46" s="38"/>
      <c r="C46" s="38"/>
      <c r="E46" s="172" t="s">
        <v>216</v>
      </c>
      <c r="F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ht="20.25">
      <c r="B47" s="38"/>
      <c r="C47" s="38"/>
      <c r="E47" s="172" t="s">
        <v>258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ht="20.25">
      <c r="B48" s="38"/>
      <c r="C48" s="38"/>
      <c r="E48" s="172" t="s">
        <v>498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5:5" ht="20.25">
      <c r="E49" s="173" t="s">
        <v>255</v>
      </c>
    </row>
    <row r="50" spans="5:5" ht="20.25">
      <c r="E50" s="172" t="s">
        <v>254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W40:AA40"/>
    <mergeCell ref="W1:X1"/>
    <mergeCell ref="W2:X2"/>
    <mergeCell ref="E9:J9"/>
    <mergeCell ref="K9:P9"/>
    <mergeCell ref="Q9:V9"/>
    <mergeCell ref="W9:Y9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Génétique (2)</vt:lpstr>
      <vt:lpstr>Entomologie (2)</vt:lpstr>
      <vt:lpstr>BMC (Réctificatif)</vt:lpstr>
      <vt:lpstr>BMC (Rattrapage)</vt:lpstr>
      <vt:lpstr>Entomologie (Rattrapage)</vt:lpstr>
      <vt:lpstr>Feuil1</vt:lpstr>
      <vt:lpstr>L3-GEN (Session Normale)</vt:lpstr>
      <vt:lpstr>Génétique (Rattrapage)</vt:lpstr>
      <vt:lpstr>Immunologie (Rattrapage)</vt:lpstr>
      <vt:lpstr>Physio-Toxicologie (Rattrapage)</vt:lpstr>
      <vt:lpstr>Feuil2</vt:lpstr>
      <vt:lpstr>'BMC (Rattrapage)'!Zone_d_impression</vt:lpstr>
      <vt:lpstr>'BMC (Réctificatif)'!Zone_d_impression</vt:lpstr>
      <vt:lpstr>'Entomologie (2)'!Zone_d_impression</vt:lpstr>
      <vt:lpstr>'Entomologie (Rattrapage)'!Zone_d_impression</vt:lpstr>
      <vt:lpstr>'Génétique (2)'!Zone_d_impression</vt:lpstr>
      <vt:lpstr>'Génétique (Rattrapage)'!Zone_d_impression</vt:lpstr>
      <vt:lpstr>'Immunologie (Rattrapage)'!Zone_d_impression</vt:lpstr>
      <vt:lpstr>'L3-GEN (Session Normale)'!Zone_d_impression</vt:lpstr>
      <vt:lpstr>'Physio-Toxicologie (Rattrapage)'!Zone_d_impression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poste10</dc:creator>
  <cp:lastModifiedBy>fnac</cp:lastModifiedBy>
  <cp:lastPrinted>2017-06-02T17:40:34Z</cp:lastPrinted>
  <dcterms:created xsi:type="dcterms:W3CDTF">2007-06-26T18:10:13Z</dcterms:created>
  <dcterms:modified xsi:type="dcterms:W3CDTF">2020-02-18T11:06:10Z</dcterms:modified>
</cp:coreProperties>
</file>