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BECPI" sheetId="1" r:id="rId1"/>
    <sheet name="BECPI (Rattrapage)" sheetId="2" state="hidden" r:id="rId2"/>
    <sheet name="Feuil2" sheetId="3" state="hidden" r:id="rId3"/>
    <sheet name="Feuil4" sheetId="4" state="hidden" r:id="rId4"/>
    <sheet name="Feuil7" sheetId="5" state="hidden" r:id="rId5"/>
    <sheet name="Feuil1" sheetId="6" state="hidden" r:id="rId6"/>
    <sheet name="Feuil3" sheetId="7" state="hidden" r:id="rId7"/>
    <sheet name="Feuil5" sheetId="8" state="hidden" r:id="rId8"/>
    <sheet name="Feuil6" sheetId="9" state="hidden" r:id="rId9"/>
    <sheet name="Feuil9" sheetId="10" state="hidden" r:id="rId10"/>
    <sheet name="Feuil8" sheetId="11" state="hidden" r:id="rId11"/>
    <sheet name="Feuil10" sheetId="12" state="hidden" r:id="rId12"/>
    <sheet name="IO RECT" sheetId="13" state="hidden" r:id="rId13"/>
    <sheet name="Toxicologie et Santé" sheetId="14" r:id="rId14"/>
    <sheet name="Toxicologie et Santé (Réctific)" sheetId="15" state="hidden" r:id="rId15"/>
    <sheet name="Feuil11" sheetId="16" state="hidden" r:id="rId16"/>
  </sheets>
  <definedNames>
    <definedName name="_xlnm.Print_Area" localSheetId="1">'BECPI (Rattrapage)'!$A$1:$AA$31</definedName>
  </definedNames>
  <calcPr fullCalcOnLoad="1"/>
</workbook>
</file>

<file path=xl/sharedStrings.xml><?xml version="1.0" encoding="utf-8"?>
<sst xmlns="http://schemas.openxmlformats.org/spreadsheetml/2006/main" count="940" uniqueCount="484">
  <si>
    <t>N</t>
  </si>
  <si>
    <t>Nom</t>
  </si>
  <si>
    <t>Prénom</t>
  </si>
  <si>
    <t>Anglais (1)</t>
  </si>
  <si>
    <t>ASMA</t>
  </si>
  <si>
    <t>Histoire de la vie (1)</t>
  </si>
  <si>
    <t xml:space="preserve">           Université MENTOURI  CONSTANTINE                                          جامعة منتوري قســنطــينة</t>
  </si>
  <si>
    <t xml:space="preserve"> Faculté des Sciences de la Nature et de la Vie                                         كلية علوم الطبيعة والحياة</t>
  </si>
  <si>
    <t xml:space="preserve">            Département de Biologie Animale                                                   قسم  بيولوجيا  الحيوان  </t>
  </si>
  <si>
    <t>Rapport Bibliographique (2)</t>
  </si>
  <si>
    <t xml:space="preserve">                Hamra-Kroua S</t>
  </si>
  <si>
    <t xml:space="preserve">                Madaci B</t>
  </si>
  <si>
    <t>Procès Verbal de Délibération (Session Normale)</t>
  </si>
  <si>
    <t>UEM</t>
  </si>
  <si>
    <t>MUEM</t>
  </si>
  <si>
    <t xml:space="preserve">                     Résultat Final</t>
  </si>
  <si>
    <t>Crédits (6)</t>
  </si>
  <si>
    <t>Crédits (4)</t>
  </si>
  <si>
    <t>Crédits (3)</t>
  </si>
  <si>
    <t>Crédits (2)</t>
  </si>
  <si>
    <t>Total Général</t>
  </si>
  <si>
    <t>Moyenne  Générale</t>
  </si>
  <si>
    <t>Total Cts (30)</t>
  </si>
  <si>
    <t>MUEF</t>
  </si>
  <si>
    <t>Crédits  (7)</t>
  </si>
  <si>
    <t>Crédits  (5)</t>
  </si>
  <si>
    <t>Crédits  (9)</t>
  </si>
  <si>
    <t>Crédits (1)</t>
  </si>
  <si>
    <t>Crédits  (1)</t>
  </si>
  <si>
    <t>UEF</t>
  </si>
  <si>
    <t>CUEF (19)</t>
  </si>
  <si>
    <t>MUED</t>
  </si>
  <si>
    <t>CUEF (9)</t>
  </si>
  <si>
    <t>CUEF (2)</t>
  </si>
  <si>
    <t>UED</t>
  </si>
  <si>
    <t>UET</t>
  </si>
  <si>
    <t>Le Chef  de Département Adjoint</t>
  </si>
  <si>
    <t>Chargé de la Pédagogie</t>
  </si>
  <si>
    <t xml:space="preserve">        Rezgoune ML</t>
  </si>
  <si>
    <t>Le Chef  de Département</t>
  </si>
  <si>
    <t xml:space="preserve">       Madaci B</t>
  </si>
  <si>
    <t xml:space="preserve">     Madaci B</t>
  </si>
  <si>
    <t>Option : Biologie, Évolution et Contrôle des Populations d’Insectes (BECPI)</t>
  </si>
  <si>
    <t>Équipe de formation:</t>
  </si>
  <si>
    <t>ZINEB</t>
  </si>
  <si>
    <t>HAMADOU</t>
  </si>
  <si>
    <t>Génétique du développement et différenciations cellulaires (3)</t>
  </si>
  <si>
    <t>Crédits (8)</t>
  </si>
  <si>
    <t>Oncogenèse et développement tumoral (3)</t>
  </si>
  <si>
    <t>Crédits (10)</t>
  </si>
  <si>
    <t xml:space="preserve">UEF </t>
  </si>
  <si>
    <t>Cytogénétique moléculaire (2)</t>
  </si>
  <si>
    <t>CUEM (3)</t>
  </si>
  <si>
    <t>Atelier Expérimentaux (2)</t>
  </si>
  <si>
    <t>CUED (3)</t>
  </si>
  <si>
    <t>Bioinformatique (1)</t>
  </si>
  <si>
    <t>Analyse d'articles (1)</t>
  </si>
  <si>
    <t>SAMAH</t>
  </si>
  <si>
    <t>Rezgoune ML</t>
  </si>
  <si>
    <t>MUET</t>
  </si>
  <si>
    <t>CUET (6)</t>
  </si>
  <si>
    <t>KHADIDJA</t>
  </si>
  <si>
    <t>LAIB</t>
  </si>
  <si>
    <t>Option : Toxicologie et Santé</t>
  </si>
  <si>
    <t>Toxicologie  Médicamenteuse (4)</t>
  </si>
  <si>
    <t>Crédits (7)</t>
  </si>
  <si>
    <t>Organo Toxicité et Cancer (2)</t>
  </si>
  <si>
    <t>CUEF (13)</t>
  </si>
  <si>
    <t>Atelier Expérimentaux (4)</t>
  </si>
  <si>
    <t>Toxicité et sécurité  alimentaire (2)</t>
  </si>
  <si>
    <t>CUED (4)</t>
  </si>
  <si>
    <t>Biostatistique (1)</t>
  </si>
  <si>
    <r>
      <rPr>
        <b/>
        <u val="single"/>
        <sz val="16"/>
        <color indexed="8"/>
        <rFont val="Times New Roman"/>
        <family val="1"/>
      </rPr>
      <t>Responsable pédagogique:</t>
    </r>
    <r>
      <rPr>
        <b/>
        <sz val="16"/>
        <color indexed="8"/>
        <rFont val="Times New Roman"/>
        <family val="1"/>
      </rPr>
      <t xml:space="preserve">           </t>
    </r>
    <r>
      <rPr>
        <sz val="16"/>
        <color indexed="8"/>
        <rFont val="Times New Roman"/>
        <family val="1"/>
      </rPr>
      <t>Lalaoui K</t>
    </r>
  </si>
  <si>
    <r>
      <t>Équipe de formation:</t>
    </r>
    <r>
      <rPr>
        <sz val="16"/>
        <color indexed="8"/>
        <rFont val="Times New Roman"/>
        <family val="1"/>
      </rPr>
      <t xml:space="preserve">                   Lalaoui K</t>
    </r>
  </si>
  <si>
    <t>Zama D</t>
  </si>
  <si>
    <t>Amedah S</t>
  </si>
  <si>
    <t>Benchaabane S</t>
  </si>
  <si>
    <t xml:space="preserve">                   Résultat Final</t>
  </si>
  <si>
    <t>CUEF (18)</t>
  </si>
  <si>
    <t xml:space="preserve">                Berchi S</t>
  </si>
  <si>
    <t xml:space="preserve">                Louadi K</t>
  </si>
  <si>
    <t xml:space="preserve">                Harrat A</t>
  </si>
  <si>
    <t>Techniques de Laboratoire (3)</t>
  </si>
  <si>
    <t>Biologie Fondamentale (3)</t>
  </si>
  <si>
    <t>Botanique (2)</t>
  </si>
  <si>
    <t>Génétique Molécualire (Option 01)</t>
  </si>
  <si>
    <t>Benhizia H</t>
  </si>
  <si>
    <t>MERIEM</t>
  </si>
  <si>
    <t>LAMIA</t>
  </si>
  <si>
    <t>AOUATI</t>
  </si>
  <si>
    <t>ALI</t>
  </si>
  <si>
    <t>BOUMEZBEUR</t>
  </si>
  <si>
    <t>ESMA</t>
  </si>
  <si>
    <t>BOUTARFA</t>
  </si>
  <si>
    <t>REDAF</t>
  </si>
  <si>
    <t>MANEL</t>
  </si>
  <si>
    <t>ZAYOUT</t>
  </si>
  <si>
    <t>WISSEM-EL-HOUDA</t>
  </si>
  <si>
    <t xml:space="preserve">                Djermane A</t>
  </si>
  <si>
    <t xml:space="preserve">                Semmam O</t>
  </si>
  <si>
    <t xml:space="preserve">                Kara Y</t>
  </si>
  <si>
    <t>Bechkri S</t>
  </si>
  <si>
    <t>Benlatreche M</t>
  </si>
  <si>
    <r>
      <t>Équipe de formation:</t>
    </r>
    <r>
      <rPr>
        <sz val="16"/>
        <color indexed="8"/>
        <rFont val="Times New Roman"/>
        <family val="1"/>
      </rPr>
      <t xml:space="preserve">                      </t>
    </r>
    <r>
      <rPr>
        <b/>
        <sz val="16"/>
        <color indexed="8"/>
        <rFont val="Times New Roman"/>
        <family val="1"/>
      </rPr>
      <t>Satta D</t>
    </r>
  </si>
  <si>
    <r>
      <rPr>
        <b/>
        <u val="single"/>
        <sz val="16"/>
        <color indexed="8"/>
        <rFont val="Times New Roman"/>
        <family val="1"/>
      </rPr>
      <t>Responsable pédagogique:</t>
    </r>
    <r>
      <rPr>
        <b/>
        <sz val="16"/>
        <color indexed="8"/>
        <rFont val="Times New Roman"/>
        <family val="1"/>
      </rPr>
      <t xml:space="preserve">            Satta D</t>
    </r>
  </si>
  <si>
    <t>Master II; Semestre 1 (2011-2012)</t>
  </si>
  <si>
    <t>KENZA</t>
  </si>
  <si>
    <t>AHLEM</t>
  </si>
  <si>
    <t>BECHLEM</t>
  </si>
  <si>
    <t>BEROUAL</t>
  </si>
  <si>
    <t>NAWAL</t>
  </si>
  <si>
    <t>BIOUD</t>
  </si>
  <si>
    <t>BOUAFIA</t>
  </si>
  <si>
    <t>MAYA</t>
  </si>
  <si>
    <t>BOUHOUHOU</t>
  </si>
  <si>
    <t>BOULOUH</t>
  </si>
  <si>
    <t>AZZIZA</t>
  </si>
  <si>
    <t xml:space="preserve">BOUMOUD </t>
  </si>
  <si>
    <t>CHAIB</t>
  </si>
  <si>
    <t>YOUSRA</t>
  </si>
  <si>
    <t>CHERIROU</t>
  </si>
  <si>
    <t>EL BATOUL</t>
  </si>
  <si>
    <t>RENDA</t>
  </si>
  <si>
    <t>DJEBLI</t>
  </si>
  <si>
    <t>EL-MEHDI</t>
  </si>
  <si>
    <t>GUEFFEF</t>
  </si>
  <si>
    <t>WAFA</t>
  </si>
  <si>
    <t>MERIEM HADJER</t>
  </si>
  <si>
    <t>IDIR</t>
  </si>
  <si>
    <t>LAHNECHE</t>
  </si>
  <si>
    <t>AMINA-MAYA</t>
  </si>
  <si>
    <t>LAOUAMRI</t>
  </si>
  <si>
    <t>RAMZI</t>
  </si>
  <si>
    <t>LEGHELIMI</t>
  </si>
  <si>
    <t>METAANE</t>
  </si>
  <si>
    <t>RAS ELDJEBEL</t>
  </si>
  <si>
    <t>SATOUR</t>
  </si>
  <si>
    <t>KHADIJA</t>
  </si>
  <si>
    <t>TALEB</t>
  </si>
  <si>
    <t>DJHIDA</t>
  </si>
  <si>
    <t>ZOUATER</t>
  </si>
  <si>
    <t>Nombre total d'étudiants: 23</t>
  </si>
  <si>
    <t xml:space="preserve">           Madaci B</t>
  </si>
  <si>
    <t>Dakhmouche M</t>
  </si>
  <si>
    <t>Lalaoui K</t>
  </si>
  <si>
    <t>Boubekri N</t>
  </si>
  <si>
    <t>Amrani A</t>
  </si>
  <si>
    <t>Kendouli C</t>
  </si>
  <si>
    <t>Admis</t>
  </si>
  <si>
    <t>Ajourné</t>
  </si>
  <si>
    <t>Master II; Semestre 1  (2011-2012)</t>
  </si>
  <si>
    <t>Nombre total d'étudiants ajournés: 00</t>
  </si>
  <si>
    <r>
      <rPr>
        <b/>
        <u val="single"/>
        <sz val="16"/>
        <color indexed="8"/>
        <rFont val="Times New Roman"/>
        <family val="1"/>
      </rPr>
      <t>Responsable pédagogique:</t>
    </r>
    <r>
      <rPr>
        <b/>
        <sz val="16"/>
        <color indexed="8"/>
        <rFont val="Times New Roman"/>
        <family val="1"/>
      </rPr>
      <t xml:space="preserve">          </t>
    </r>
    <r>
      <rPr>
        <sz val="16"/>
        <color indexed="8"/>
        <rFont val="Times New Roman"/>
        <family val="1"/>
      </rPr>
      <t>Benkenana N</t>
    </r>
  </si>
  <si>
    <t>CUEM (7)</t>
  </si>
  <si>
    <t xml:space="preserve">                                                </t>
  </si>
  <si>
    <t>Nombre total d'étudiants admis: 23</t>
  </si>
  <si>
    <t>Procès Verbal de Délibération (Session Rattrapage)</t>
  </si>
  <si>
    <t>Nombre total d'étudiants: 05</t>
  </si>
  <si>
    <t>Nombre total d'étudiants ajournés: 01</t>
  </si>
  <si>
    <t>Nombre total d'étudiants admis: 04</t>
  </si>
  <si>
    <t>Kabouche S</t>
  </si>
  <si>
    <t>CHIAL*</t>
  </si>
  <si>
    <r>
      <t>Constantine le :</t>
    </r>
    <r>
      <rPr>
        <b/>
        <sz val="16"/>
        <color indexed="8"/>
        <rFont val="Times New Roman"/>
        <family val="1"/>
      </rPr>
      <t xml:space="preserve">  16/04/2012</t>
    </r>
  </si>
  <si>
    <t>Procès Verbal de Délibération Correctif-additif au procès-verbal initial (Session Normale)</t>
  </si>
  <si>
    <r>
      <t>Constantine le :</t>
    </r>
    <r>
      <rPr>
        <b/>
        <sz val="16"/>
        <color indexed="8"/>
        <rFont val="Times New Roman"/>
        <family val="1"/>
      </rPr>
      <t xml:space="preserve">    29/04/2012</t>
    </r>
  </si>
  <si>
    <t>HAMZA</t>
  </si>
  <si>
    <t>OUSSAMA</t>
  </si>
  <si>
    <t>AMIRA</t>
  </si>
  <si>
    <t>SOUMIA</t>
  </si>
  <si>
    <t xml:space="preserve">ALLAOUA </t>
  </si>
  <si>
    <t>FATIMA ZOHRA</t>
  </si>
  <si>
    <t>ALLOUANI</t>
  </si>
  <si>
    <t>HAKIMA</t>
  </si>
  <si>
    <t>BENSOUILAH</t>
  </si>
  <si>
    <t>BOUCENNA</t>
  </si>
  <si>
    <t>CHOUAI</t>
  </si>
  <si>
    <t>DEMBRI</t>
  </si>
  <si>
    <t>DJEGHIM</t>
  </si>
  <si>
    <t xml:space="preserve">DRIDI </t>
  </si>
  <si>
    <t xml:space="preserve">FELLAH </t>
  </si>
  <si>
    <t>MARWA</t>
  </si>
  <si>
    <t>HERBADJI</t>
  </si>
  <si>
    <t>LYES</t>
  </si>
  <si>
    <t>KHIARI</t>
  </si>
  <si>
    <t>KHOUALED</t>
  </si>
  <si>
    <t>LAHIRA</t>
  </si>
  <si>
    <t>MEDJANI</t>
  </si>
  <si>
    <t>MIHOUB</t>
  </si>
  <si>
    <t>RACHIDA</t>
  </si>
  <si>
    <t>MIMOUNE</t>
  </si>
  <si>
    <t>NSABIMANA</t>
  </si>
  <si>
    <t>KATIA BRIDGITTE</t>
  </si>
  <si>
    <t>RIBOUH</t>
  </si>
  <si>
    <t>TOUM</t>
  </si>
  <si>
    <t>HADJER</t>
  </si>
  <si>
    <t xml:space="preserve">YAICHE  </t>
  </si>
  <si>
    <t>Université  Constantine 1</t>
  </si>
  <si>
    <t>جامعة قسنطينة  1</t>
  </si>
  <si>
    <t xml:space="preserve"> Fait le :</t>
  </si>
  <si>
    <t xml:space="preserve">  Benkenana N</t>
  </si>
  <si>
    <t xml:space="preserve">  Kara Y</t>
  </si>
  <si>
    <t xml:space="preserve">Master II;Semestre3  (2012-2013) </t>
  </si>
  <si>
    <t>Tlilani K</t>
  </si>
  <si>
    <t>Chellat D</t>
  </si>
  <si>
    <t>Nombre Total d'Etudiants:20</t>
  </si>
  <si>
    <t>Nombre Total d'Etudiants Admis:20</t>
  </si>
  <si>
    <t>Nombre  Totad'Etudiants Ajourné:0</t>
  </si>
  <si>
    <t xml:space="preserve">  Équipe de formation:</t>
  </si>
  <si>
    <t xml:space="preserve">  Hamra Kroua S</t>
  </si>
  <si>
    <r>
      <t xml:space="preserve">Université Des Frères Mentouri-Constantine                                                    </t>
    </r>
    <r>
      <rPr>
        <b/>
        <sz val="14"/>
        <color indexed="8"/>
        <rFont val="Times New Roman"/>
        <family val="1"/>
      </rPr>
      <t>جامعة الاخوة منتوري- قسنطينة</t>
    </r>
  </si>
  <si>
    <r>
      <t xml:space="preserve">Faculté des Sciences de la Nature et de la Vie                                                              </t>
    </r>
    <r>
      <rPr>
        <b/>
        <sz val="14"/>
        <color indexed="8"/>
        <rFont val="Times New Roman"/>
        <family val="1"/>
      </rPr>
      <t>كلية علوم الطبيعة والحياة</t>
    </r>
    <r>
      <rPr>
        <b/>
        <sz val="12"/>
        <color indexed="8"/>
        <rFont val="Times New Roman"/>
        <family val="1"/>
      </rPr>
      <t xml:space="preserve">            </t>
    </r>
  </si>
  <si>
    <t xml:space="preserve"> Département de Biologie Animale                                                                                    قسم  بيولوجيا  الحيوان</t>
  </si>
  <si>
    <t xml:space="preserve">                 Amrani A</t>
  </si>
  <si>
    <t xml:space="preserve">                 Benrebai M</t>
  </si>
  <si>
    <t>Option : Biologie et Contrôle des Populations d’Insectes (BCPI)</t>
  </si>
  <si>
    <t xml:space="preserve">Option : Toxicologie </t>
  </si>
  <si>
    <t>Biologie Fondamentale et Appliquée (3)</t>
  </si>
  <si>
    <t xml:space="preserve">             Résultat Final</t>
  </si>
  <si>
    <t xml:space="preserve">            UET             </t>
  </si>
  <si>
    <t>Rapport Bibliographique (3)</t>
  </si>
  <si>
    <t>Anglais Scientifique (2)</t>
  </si>
  <si>
    <t>Botanique (3)</t>
  </si>
  <si>
    <t>CUEM (9)</t>
  </si>
  <si>
    <t>CUED (2)</t>
  </si>
  <si>
    <t>Entreprenariat (1)</t>
  </si>
  <si>
    <t>CUET (1)</t>
  </si>
  <si>
    <t>Histoire de la vie sur terre (2)</t>
  </si>
  <si>
    <t xml:space="preserve">Admis </t>
  </si>
  <si>
    <t xml:space="preserve">  Mouri F</t>
  </si>
  <si>
    <t>Crédits (5)</t>
  </si>
  <si>
    <t>N°</t>
  </si>
  <si>
    <t>Résultat Final</t>
  </si>
  <si>
    <t>Toxicologie  Médicamenteuse (3)</t>
  </si>
  <si>
    <t>Organo Toxicité et Cancer (3)</t>
  </si>
  <si>
    <t>Contrôle de Qualité(3)</t>
  </si>
  <si>
    <t>Atelier Expérimentaux (3)</t>
  </si>
  <si>
    <t>Biostatistique (2)</t>
  </si>
  <si>
    <t>Analyse d'article (2)</t>
  </si>
  <si>
    <t xml:space="preserve">                 Mouri F</t>
  </si>
  <si>
    <t xml:space="preserve">                 Boulkandoul R</t>
  </si>
  <si>
    <t xml:space="preserve">                 Menad A</t>
  </si>
  <si>
    <t xml:space="preserve">                 Zama D</t>
  </si>
  <si>
    <r>
      <t>Équipe de formation:</t>
    </r>
    <r>
      <rPr>
        <sz val="16"/>
        <color indexed="8"/>
        <rFont val="Times New Roman"/>
        <family val="1"/>
      </rPr>
      <t xml:space="preserve">                                                      Lalaoui K</t>
    </r>
  </si>
  <si>
    <t xml:space="preserve">  Chaabane M</t>
  </si>
  <si>
    <t xml:space="preserve">  Brahim Bounab H</t>
  </si>
  <si>
    <t xml:space="preserve">  Bakiri A</t>
  </si>
  <si>
    <r>
      <rPr>
        <b/>
        <u val="single"/>
        <sz val="16"/>
        <color indexed="8"/>
        <rFont val="Times New Roman"/>
        <family val="1"/>
      </rPr>
      <t xml:space="preserve">Responsable pédagogique: </t>
    </r>
    <r>
      <rPr>
        <b/>
        <sz val="16"/>
        <color indexed="8"/>
        <rFont val="Times New Roman"/>
        <family val="1"/>
      </rPr>
      <t xml:space="preserve">        BAKIRI A         </t>
    </r>
  </si>
  <si>
    <t xml:space="preserve">Master II;Semestre 3  (2019-2020) </t>
  </si>
  <si>
    <t>ABDENNOUR°</t>
  </si>
  <si>
    <t>MOHAMED ABDELMADJID</t>
  </si>
  <si>
    <t>Askri</t>
  </si>
  <si>
    <t>Hiba Faiza</t>
  </si>
  <si>
    <t>Ayoune</t>
  </si>
  <si>
    <t>Khawla</t>
  </si>
  <si>
    <t>Bader</t>
  </si>
  <si>
    <t>Roumeissa</t>
  </si>
  <si>
    <t>BELATRECHE</t>
  </si>
  <si>
    <t>ABIR</t>
  </si>
  <si>
    <t>Benachour</t>
  </si>
  <si>
    <t>Rafik</t>
  </si>
  <si>
    <t>BENGUIDOUM</t>
  </si>
  <si>
    <t>Rayan</t>
  </si>
  <si>
    <t>BENSABER</t>
  </si>
  <si>
    <t>BADER-EDDINE</t>
  </si>
  <si>
    <t>BENSOUICI</t>
  </si>
  <si>
    <t>OUMEIMA</t>
  </si>
  <si>
    <t>Bioud</t>
  </si>
  <si>
    <t>Abdelhalim</t>
  </si>
  <si>
    <t>Bouanaka</t>
  </si>
  <si>
    <t>Rofia</t>
  </si>
  <si>
    <t>Bouaziz</t>
  </si>
  <si>
    <t>Mouhyiddine</t>
  </si>
  <si>
    <t>Boudemegh</t>
  </si>
  <si>
    <t>Imen</t>
  </si>
  <si>
    <t>Bouencha</t>
  </si>
  <si>
    <t>Mourad</t>
  </si>
  <si>
    <t xml:space="preserve">Boukeloua </t>
  </si>
  <si>
    <t xml:space="preserve">Salah Eddine </t>
  </si>
  <si>
    <t>Boulazreg</t>
  </si>
  <si>
    <t>Mounir</t>
  </si>
  <si>
    <t>BOULEMAIZ</t>
  </si>
  <si>
    <t>Boumazbar</t>
  </si>
  <si>
    <t>Roqiya</t>
  </si>
  <si>
    <t>BOUMESRANE</t>
  </si>
  <si>
    <t>HANANE</t>
  </si>
  <si>
    <t xml:space="preserve">Bousbiat </t>
  </si>
  <si>
    <t xml:space="preserve">Aya Marwa </t>
  </si>
  <si>
    <t>BOUSMID°</t>
  </si>
  <si>
    <t>Chaoui</t>
  </si>
  <si>
    <t>Chelbi</t>
  </si>
  <si>
    <t>Achouak</t>
  </si>
  <si>
    <t>Debbah</t>
  </si>
  <si>
    <t>Amel</t>
  </si>
  <si>
    <t>Djemmal</t>
  </si>
  <si>
    <t>Mohamed El Amine</t>
  </si>
  <si>
    <t>Draa</t>
  </si>
  <si>
    <t>Inés</t>
  </si>
  <si>
    <t>Ferhaoui</t>
  </si>
  <si>
    <t>Yousra</t>
  </si>
  <si>
    <t>Ghadab</t>
  </si>
  <si>
    <t>Hammoudi</t>
  </si>
  <si>
    <t>Mohamed Abdel Malek</t>
  </si>
  <si>
    <t>Hemimoud</t>
  </si>
  <si>
    <t>Besma</t>
  </si>
  <si>
    <t>Houari</t>
  </si>
  <si>
    <t>Imed Eddine</t>
  </si>
  <si>
    <t>Kermiche</t>
  </si>
  <si>
    <t>Abdelmouaiz</t>
  </si>
  <si>
    <t>Khellaf</t>
  </si>
  <si>
    <t>Abdelmalek</t>
  </si>
  <si>
    <t>Khenti</t>
  </si>
  <si>
    <t>Nour El Houda</t>
  </si>
  <si>
    <t>Kimouche</t>
  </si>
  <si>
    <t>Mouatez Billah</t>
  </si>
  <si>
    <t>Laieb</t>
  </si>
  <si>
    <t>Romaissa</t>
  </si>
  <si>
    <t>MAKHLOUFI</t>
  </si>
  <si>
    <t>MAROUA</t>
  </si>
  <si>
    <t xml:space="preserve">MENZRI </t>
  </si>
  <si>
    <t xml:space="preserve">FARES </t>
  </si>
  <si>
    <t>MOKRANE</t>
  </si>
  <si>
    <t>TAKAI EDDINE ANIS</t>
  </si>
  <si>
    <t>SAADOUNI</t>
  </si>
  <si>
    <t>MOHAMED LAMINE</t>
  </si>
  <si>
    <t>Salaa</t>
  </si>
  <si>
    <t>Mohammed</t>
  </si>
  <si>
    <t>SALHI</t>
  </si>
  <si>
    <t>Redha</t>
  </si>
  <si>
    <t>Sayah</t>
  </si>
  <si>
    <t>Amina</t>
  </si>
  <si>
    <t>Soualmia</t>
  </si>
  <si>
    <t>Dallel</t>
  </si>
  <si>
    <t>Taleb</t>
  </si>
  <si>
    <t>Ihssane</t>
  </si>
  <si>
    <t>ZEHARA</t>
  </si>
  <si>
    <t>Abdelhamid</t>
  </si>
  <si>
    <t>IMANE</t>
  </si>
  <si>
    <t>Aya</t>
  </si>
  <si>
    <t>SARA</t>
  </si>
  <si>
    <t>Dounia</t>
  </si>
  <si>
    <t>Rania</t>
  </si>
  <si>
    <t>Madjda</t>
  </si>
  <si>
    <t>Imane</t>
  </si>
  <si>
    <t>Abdennour</t>
  </si>
  <si>
    <t>Aicha</t>
  </si>
  <si>
    <t>Ammari</t>
  </si>
  <si>
    <t>Hana</t>
  </si>
  <si>
    <t>Ariba</t>
  </si>
  <si>
    <t>Fatima Zohra</t>
  </si>
  <si>
    <t>Badaoui</t>
  </si>
  <si>
    <t>Chourouk</t>
  </si>
  <si>
    <t>BEDDOUDA</t>
  </si>
  <si>
    <t>AFAF</t>
  </si>
  <si>
    <t>BELABIOD</t>
  </si>
  <si>
    <t>Rayene</t>
  </si>
  <si>
    <t>BELAIB</t>
  </si>
  <si>
    <t>KHOULOUD</t>
  </si>
  <si>
    <t>Ben seghir</t>
  </si>
  <si>
    <t>Ayoub</t>
  </si>
  <si>
    <t>Benarab</t>
  </si>
  <si>
    <t>Raihana Kods Khadidja</t>
  </si>
  <si>
    <t>BENCHIHEB</t>
  </si>
  <si>
    <t>HAYET</t>
  </si>
  <si>
    <t xml:space="preserve">BENLAKSIRA </t>
  </si>
  <si>
    <t>KHAOULA   KHADIDJA</t>
  </si>
  <si>
    <t>Benmechri</t>
  </si>
  <si>
    <t>Oussama</t>
  </si>
  <si>
    <t>Bensedira</t>
  </si>
  <si>
    <t>Randa</t>
  </si>
  <si>
    <t>BENZERGUINE</t>
  </si>
  <si>
    <t>KHAOULA</t>
  </si>
  <si>
    <t>Berkane</t>
  </si>
  <si>
    <t xml:space="preserve">Bessila </t>
  </si>
  <si>
    <t>Marwa</t>
  </si>
  <si>
    <t>Bouabdallah</t>
  </si>
  <si>
    <t>Bouanimba</t>
  </si>
  <si>
    <t>Inas</t>
  </si>
  <si>
    <t>Bouchaar</t>
  </si>
  <si>
    <t>Hafsa</t>
  </si>
  <si>
    <t xml:space="preserve">Boudjelal </t>
  </si>
  <si>
    <t>Asma</t>
  </si>
  <si>
    <t xml:space="preserve">BOUHALA </t>
  </si>
  <si>
    <t>CHAIMA</t>
  </si>
  <si>
    <t>Bouhbila</t>
  </si>
  <si>
    <t>Karima</t>
  </si>
  <si>
    <t>BOUKREDERA</t>
  </si>
  <si>
    <t>Boumezbeur</t>
  </si>
  <si>
    <t>Ouail</t>
  </si>
  <si>
    <t>Bourema</t>
  </si>
  <si>
    <t>Nouha</t>
  </si>
  <si>
    <t>Bouzitoune</t>
  </si>
  <si>
    <t>Soumia</t>
  </si>
  <si>
    <t>Chachoua</t>
  </si>
  <si>
    <t>Romaila</t>
  </si>
  <si>
    <t>Chelli</t>
  </si>
  <si>
    <t>Khouloud</t>
  </si>
  <si>
    <t>Chennouf</t>
  </si>
  <si>
    <t>Meriem</t>
  </si>
  <si>
    <t>CHENNOUF</t>
  </si>
  <si>
    <t>CHEROUAT</t>
  </si>
  <si>
    <t>HALA</t>
  </si>
  <si>
    <t>Chouieb</t>
  </si>
  <si>
    <t>Wafa</t>
  </si>
  <si>
    <t>Daghmouchi</t>
  </si>
  <si>
    <t>Yasmine</t>
  </si>
  <si>
    <t>Deif</t>
  </si>
  <si>
    <t>Deneche</t>
  </si>
  <si>
    <t>Sara</t>
  </si>
  <si>
    <t>Derbal</t>
  </si>
  <si>
    <t>Batoul</t>
  </si>
  <si>
    <t>DIF</t>
  </si>
  <si>
    <t>Djezzar</t>
  </si>
  <si>
    <t>Khelil</t>
  </si>
  <si>
    <t>Djoui</t>
  </si>
  <si>
    <t>Selma</t>
  </si>
  <si>
    <t>Farah</t>
  </si>
  <si>
    <t xml:space="preserve">Nada </t>
  </si>
  <si>
    <t>FERRA</t>
  </si>
  <si>
    <t>Kenza</t>
  </si>
  <si>
    <t>FILALI</t>
  </si>
  <si>
    <t>GASSEM</t>
  </si>
  <si>
    <t>HAB EL HAMES</t>
  </si>
  <si>
    <t xml:space="preserve">Ibtissam </t>
  </si>
  <si>
    <t>HABCHI*</t>
  </si>
  <si>
    <t xml:space="preserve">HADJADJ </t>
  </si>
  <si>
    <t>LAMIS IKRAM</t>
  </si>
  <si>
    <t>HAFID</t>
  </si>
  <si>
    <t>DJENNET</t>
  </si>
  <si>
    <t>HAMADI</t>
  </si>
  <si>
    <t>HEROUAL</t>
  </si>
  <si>
    <t>Kebaili</t>
  </si>
  <si>
    <t>Ouiem</t>
  </si>
  <si>
    <t>Kechoud</t>
  </si>
  <si>
    <t>LECHEHEB</t>
  </si>
  <si>
    <t>HOUNEIDA</t>
  </si>
  <si>
    <t>MADJEL</t>
  </si>
  <si>
    <t>FATIMA</t>
  </si>
  <si>
    <t>Medjadib</t>
  </si>
  <si>
    <t>Roufaida</t>
  </si>
  <si>
    <t>Medjdoub</t>
  </si>
  <si>
    <t xml:space="preserve">Nour el houda </t>
  </si>
  <si>
    <t>Meguellati</t>
  </si>
  <si>
    <t>MEGUENECHE</t>
  </si>
  <si>
    <t>RADIA</t>
  </si>
  <si>
    <t>MELLOUL</t>
  </si>
  <si>
    <t>BOUTHEYNA</t>
  </si>
  <si>
    <t>MERDJANA</t>
  </si>
  <si>
    <t>MERGHEM</t>
  </si>
  <si>
    <t>MEZIANI</t>
  </si>
  <si>
    <t>IMENE</t>
  </si>
  <si>
    <t xml:space="preserve">Mezzou </t>
  </si>
  <si>
    <t>Abdelwadoud</t>
  </si>
  <si>
    <t>Miloudi</t>
  </si>
  <si>
    <t>Rim</t>
  </si>
  <si>
    <t>Nouioua</t>
  </si>
  <si>
    <t>Bouchra</t>
  </si>
  <si>
    <t>Omeiche</t>
  </si>
  <si>
    <t>Sedjda</t>
  </si>
  <si>
    <t>OURZIFI</t>
  </si>
  <si>
    <t>Redouane</t>
  </si>
  <si>
    <t>SAIDI SIEF</t>
  </si>
  <si>
    <t>BELKIS AMINA</t>
  </si>
  <si>
    <t>Saifi</t>
  </si>
  <si>
    <t>Anfel</t>
  </si>
  <si>
    <t>SEFSOUF*</t>
  </si>
  <si>
    <t>HOUNAIDA</t>
  </si>
  <si>
    <t>SOULI</t>
  </si>
  <si>
    <t>Tartouga</t>
  </si>
  <si>
    <t>Sihem</t>
  </si>
  <si>
    <t>TOUAT</t>
  </si>
  <si>
    <t>BOUTEINA</t>
  </si>
  <si>
    <t>Zeghdani</t>
  </si>
  <si>
    <t>Sandra</t>
  </si>
  <si>
    <t>/</t>
  </si>
  <si>
    <t>Nombre Total d'Etudiants:74</t>
  </si>
  <si>
    <t>Nombre Total d'Etudiants Admis:61</t>
  </si>
  <si>
    <t>Nombre Total d'Etudiants Ajourné:13</t>
  </si>
  <si>
    <r>
      <rPr>
        <b/>
        <u val="single"/>
        <sz val="16"/>
        <color indexed="8"/>
        <rFont val="Times New Roman"/>
        <family val="1"/>
      </rPr>
      <t>Responsable pédagogique:</t>
    </r>
    <r>
      <rPr>
        <b/>
        <sz val="16"/>
        <color indexed="8"/>
        <rFont val="Times New Roman"/>
        <family val="1"/>
      </rPr>
      <t xml:space="preserve">          </t>
    </r>
    <r>
      <rPr>
        <sz val="16"/>
        <color indexed="8"/>
        <rFont val="Times New Roman"/>
        <family val="1"/>
      </rPr>
      <t>ZAMA D</t>
    </r>
  </si>
  <si>
    <t xml:space="preserve"> Fait le :12/02/2020</t>
  </si>
  <si>
    <t>Nombre Total d'Etudiants:47</t>
  </si>
  <si>
    <t>Nombre Total d'Etudiants Admis:35</t>
  </si>
  <si>
    <t>Nombre Total d'Etudiants Ajourné:12</t>
  </si>
  <si>
    <t xml:space="preserve">                  Fait le :17/02/2020</t>
  </si>
  <si>
    <t xml:space="preserve"> Souici CF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</si>
</sst>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0000"/>
    <numFmt numFmtId="166" formatCode="0.0"/>
    <numFmt numFmtId="167" formatCode="0.000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0.0000"/>
    <numFmt numFmtId="172" formatCode="00.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b/>
      <i/>
      <sz val="16"/>
      <name val="Calibri"/>
      <family val="2"/>
    </font>
    <font>
      <sz val="16"/>
      <name val="Calibri"/>
      <family val="2"/>
    </font>
    <font>
      <sz val="16"/>
      <color indexed="10"/>
      <name val="Calibri"/>
      <family val="2"/>
    </font>
    <font>
      <b/>
      <sz val="14"/>
      <name val="Calibri"/>
      <family val="2"/>
    </font>
    <font>
      <b/>
      <sz val="12"/>
      <color indexed="10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rgb="FFFF0000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12"/>
      <color theme="1"/>
      <name val="Times New Roman"/>
      <family val="1"/>
    </font>
    <font>
      <sz val="16"/>
      <color rgb="FFFF0000"/>
      <name val="Calibri"/>
      <family val="2"/>
    </font>
    <font>
      <b/>
      <u val="single"/>
      <sz val="16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6"/>
      <color theme="1"/>
      <name val="Calibri"/>
      <family val="2"/>
    </font>
    <font>
      <b/>
      <sz val="16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FF0000"/>
      <name val="Times New Roman"/>
      <family val="1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460"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2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2" fillId="0" borderId="0" xfId="0" applyFont="1" applyAlignment="1">
      <alignment horizontal="left"/>
    </xf>
    <xf numFmtId="0" fontId="72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 textRotation="90"/>
    </xf>
    <xf numFmtId="0" fontId="73" fillId="0" borderId="0" xfId="0" applyFont="1" applyAlignment="1">
      <alignment vertical="top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76" fillId="0" borderId="0" xfId="0" applyNumberFormat="1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7" fillId="0" borderId="0" xfId="0" applyFont="1" applyAlignment="1">
      <alignment/>
    </xf>
    <xf numFmtId="2" fontId="78" fillId="0" borderId="0" xfId="0" applyNumberFormat="1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79" fillId="0" borderId="0" xfId="0" applyNumberFormat="1" applyFont="1" applyAlignment="1">
      <alignment/>
    </xf>
    <xf numFmtId="0" fontId="11" fillId="0" borderId="0" xfId="0" applyFont="1" applyAlignment="1">
      <alignment/>
    </xf>
    <xf numFmtId="0" fontId="75" fillId="0" borderId="0" xfId="0" applyFont="1" applyAlignment="1">
      <alignment horizontal="center" textRotation="90"/>
    </xf>
    <xf numFmtId="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8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80" fillId="0" borderId="0" xfId="0" applyFont="1" applyAlignment="1">
      <alignment/>
    </xf>
    <xf numFmtId="0" fontId="0" fillId="0" borderId="0" xfId="0" applyAlignment="1">
      <alignment horizontal="center"/>
    </xf>
    <xf numFmtId="2" fontId="81" fillId="0" borderId="17" xfId="0" applyNumberFormat="1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1" fillId="0" borderId="17" xfId="0" applyFont="1" applyBorder="1" applyAlignment="1">
      <alignment horizontal="center" vertical="center"/>
    </xf>
    <xf numFmtId="0" fontId="81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2" fontId="76" fillId="0" borderId="10" xfId="0" applyNumberFormat="1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2" fontId="81" fillId="0" borderId="14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80" fillId="33" borderId="24" xfId="0" applyNumberFormat="1" applyFont="1" applyFill="1" applyBorder="1" applyAlignment="1">
      <alignment horizontal="center" vertical="center" textRotation="90"/>
    </xf>
    <xf numFmtId="2" fontId="4" fillId="33" borderId="15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74" fillId="33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0" fontId="77" fillId="33" borderId="0" xfId="0" applyFont="1" applyFill="1" applyAlignment="1">
      <alignment/>
    </xf>
    <xf numFmtId="0" fontId="4" fillId="33" borderId="22" xfId="0" applyFont="1" applyFill="1" applyBorder="1" applyAlignment="1">
      <alignment vertical="center"/>
    </xf>
    <xf numFmtId="0" fontId="43" fillId="33" borderId="19" xfId="0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44" fillId="33" borderId="25" xfId="0" applyNumberFormat="1" applyFont="1" applyFill="1" applyBorder="1" applyAlignment="1">
      <alignment horizontal="center" vertical="center" textRotation="90"/>
    </xf>
    <xf numFmtId="0" fontId="80" fillId="33" borderId="19" xfId="0" applyNumberFormat="1" applyFont="1" applyFill="1" applyBorder="1" applyAlignment="1">
      <alignment horizontal="center" vertical="center" textRotation="90"/>
    </xf>
    <xf numFmtId="0" fontId="75" fillId="33" borderId="0" xfId="0" applyFont="1" applyFill="1" applyAlignment="1">
      <alignment horizontal="center" textRotation="90"/>
    </xf>
    <xf numFmtId="0" fontId="5" fillId="33" borderId="14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vertical="center"/>
    </xf>
    <xf numFmtId="0" fontId="4" fillId="33" borderId="26" xfId="0" applyFont="1" applyFill="1" applyBorder="1" applyAlignment="1">
      <alignment horizontal="center" vertical="center"/>
    </xf>
    <xf numFmtId="2" fontId="4" fillId="33" borderId="26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2" fontId="4" fillId="33" borderId="27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vertical="center"/>
    </xf>
    <xf numFmtId="2" fontId="4" fillId="33" borderId="12" xfId="0" applyNumberFormat="1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2" fontId="4" fillId="33" borderId="28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79" fillId="0" borderId="0" xfId="0" applyFont="1" applyAlignment="1">
      <alignment/>
    </xf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10" fillId="0" borderId="0" xfId="0" applyFont="1" applyAlignment="1">
      <alignment/>
    </xf>
    <xf numFmtId="2" fontId="4" fillId="33" borderId="21" xfId="0" applyNumberFormat="1" applyFont="1" applyFill="1" applyBorder="1" applyAlignment="1">
      <alignment horizontal="center" vertical="center"/>
    </xf>
    <xf numFmtId="2" fontId="4" fillId="33" borderId="22" xfId="0" applyNumberFormat="1" applyFont="1" applyFill="1" applyBorder="1" applyAlignment="1">
      <alignment horizontal="center" vertical="center"/>
    </xf>
    <xf numFmtId="2" fontId="4" fillId="33" borderId="23" xfId="0" applyNumberFormat="1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76" fillId="0" borderId="22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2" fontId="4" fillId="0" borderId="23" xfId="0" applyNumberFormat="1" applyFont="1" applyBorder="1" applyAlignment="1">
      <alignment horizontal="center" vertical="center"/>
    </xf>
    <xf numFmtId="2" fontId="81" fillId="0" borderId="32" xfId="0" applyNumberFormat="1" applyFont="1" applyBorder="1" applyAlignment="1">
      <alignment horizontal="center" vertical="center"/>
    </xf>
    <xf numFmtId="2" fontId="81" fillId="0" borderId="33" xfId="0" applyNumberFormat="1" applyFont="1" applyBorder="1" applyAlignment="1">
      <alignment horizontal="center" vertical="center"/>
    </xf>
    <xf numFmtId="2" fontId="81" fillId="0" borderId="34" xfId="0" applyNumberFormat="1" applyFont="1" applyBorder="1" applyAlignment="1">
      <alignment horizontal="center" vertical="center"/>
    </xf>
    <xf numFmtId="2" fontId="81" fillId="0" borderId="18" xfId="0" applyNumberFormat="1" applyFont="1" applyBorder="1" applyAlignment="1">
      <alignment horizontal="center" vertical="center"/>
    </xf>
    <xf numFmtId="0" fontId="79" fillId="0" borderId="0" xfId="0" applyFont="1" applyAlignment="1">
      <alignment/>
    </xf>
    <xf numFmtId="0" fontId="72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71" fillId="33" borderId="0" xfId="0" applyFont="1" applyFill="1" applyAlignment="1">
      <alignment/>
    </xf>
    <xf numFmtId="0" fontId="73" fillId="33" borderId="0" xfId="0" applyFont="1" applyFill="1" applyAlignment="1">
      <alignment/>
    </xf>
    <xf numFmtId="0" fontId="73" fillId="33" borderId="0" xfId="0" applyFont="1" applyFill="1" applyAlignment="1">
      <alignment vertical="top"/>
    </xf>
    <xf numFmtId="0" fontId="80" fillId="33" borderId="25" xfId="0" applyNumberFormat="1" applyFont="1" applyFill="1" applyBorder="1" applyAlignment="1">
      <alignment horizontal="center" vertical="center" textRotation="90"/>
    </xf>
    <xf numFmtId="0" fontId="75" fillId="33" borderId="0" xfId="0" applyFont="1" applyFill="1" applyAlignment="1">
      <alignment textRotation="90"/>
    </xf>
    <xf numFmtId="2" fontId="76" fillId="35" borderId="12" xfId="0" applyNumberFormat="1" applyFont="1" applyFill="1" applyBorder="1" applyAlignment="1">
      <alignment horizontal="center" vertical="center"/>
    </xf>
    <xf numFmtId="0" fontId="76" fillId="35" borderId="28" xfId="0" applyFont="1" applyFill="1" applyBorder="1" applyAlignment="1">
      <alignment horizontal="center" vertical="center"/>
    </xf>
    <xf numFmtId="2" fontId="76" fillId="35" borderId="27" xfId="0" applyNumberFormat="1" applyFont="1" applyFill="1" applyBorder="1" applyAlignment="1">
      <alignment horizontal="center" vertical="center"/>
    </xf>
    <xf numFmtId="0" fontId="76" fillId="35" borderId="27" xfId="0" applyFont="1" applyFill="1" applyBorder="1" applyAlignment="1">
      <alignment horizontal="center" vertical="center"/>
    </xf>
    <xf numFmtId="0" fontId="80" fillId="0" borderId="24" xfId="0" applyFont="1" applyFill="1" applyBorder="1" applyAlignment="1">
      <alignment horizontal="center" vertical="center" textRotation="90"/>
    </xf>
    <xf numFmtId="0" fontId="76" fillId="35" borderId="11" xfId="0" applyFont="1" applyFill="1" applyBorder="1" applyAlignment="1">
      <alignment horizontal="center" vertical="center"/>
    </xf>
    <xf numFmtId="0" fontId="76" fillId="35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8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82" fillId="0" borderId="25" xfId="0" applyFont="1" applyFill="1" applyBorder="1" applyAlignment="1">
      <alignment horizontal="center" vertical="center" textRotation="90"/>
    </xf>
    <xf numFmtId="0" fontId="82" fillId="0" borderId="24" xfId="0" applyFont="1" applyFill="1" applyBorder="1" applyAlignment="1">
      <alignment horizontal="center" vertical="center" textRotation="90"/>
    </xf>
    <xf numFmtId="0" fontId="80" fillId="0" borderId="35" xfId="0" applyFont="1" applyFill="1" applyBorder="1" applyAlignment="1">
      <alignment horizontal="center" vertical="center" textRotation="90"/>
    </xf>
    <xf numFmtId="0" fontId="80" fillId="0" borderId="0" xfId="0" applyFont="1" applyFill="1" applyAlignment="1">
      <alignment horizontal="center" textRotation="90"/>
    </xf>
    <xf numFmtId="0" fontId="75" fillId="0" borderId="0" xfId="0" applyFont="1" applyFill="1" applyAlignment="1">
      <alignment/>
    </xf>
    <xf numFmtId="2" fontId="76" fillId="35" borderId="10" xfId="0" applyNumberFormat="1" applyFont="1" applyFill="1" applyBorder="1" applyAlignment="1">
      <alignment horizontal="center" vertical="center"/>
    </xf>
    <xf numFmtId="0" fontId="76" fillId="0" borderId="30" xfId="0" applyFont="1" applyBorder="1" applyAlignment="1">
      <alignment horizontal="center" vertical="center"/>
    </xf>
    <xf numFmtId="0" fontId="80" fillId="33" borderId="36" xfId="0" applyNumberFormat="1" applyFont="1" applyFill="1" applyBorder="1" applyAlignment="1">
      <alignment horizontal="center" vertical="center" textRotation="90"/>
    </xf>
    <xf numFmtId="0" fontId="82" fillId="33" borderId="25" xfId="0" applyNumberFormat="1" applyFont="1" applyFill="1" applyBorder="1" applyAlignment="1">
      <alignment horizontal="center" vertical="center" textRotation="90"/>
    </xf>
    <xf numFmtId="0" fontId="82" fillId="33" borderId="24" xfId="0" applyNumberFormat="1" applyFont="1" applyFill="1" applyBorder="1" applyAlignment="1">
      <alignment horizontal="center" vertical="center" textRotation="90"/>
    </xf>
    <xf numFmtId="0" fontId="44" fillId="33" borderId="37" xfId="0" applyNumberFormat="1" applyFont="1" applyFill="1" applyBorder="1" applyAlignment="1">
      <alignment horizontal="center" vertical="center" textRotation="90"/>
    </xf>
    <xf numFmtId="0" fontId="80" fillId="33" borderId="20" xfId="0" applyNumberFormat="1" applyFont="1" applyFill="1" applyBorder="1" applyAlignment="1">
      <alignment horizontal="center" vertical="center" textRotation="90"/>
    </xf>
    <xf numFmtId="0" fontId="76" fillId="0" borderId="31" xfId="0" applyFont="1" applyBorder="1" applyAlignment="1">
      <alignment horizontal="center" vertical="center"/>
    </xf>
    <xf numFmtId="0" fontId="76" fillId="33" borderId="30" xfId="0" applyFont="1" applyFill="1" applyBorder="1" applyAlignment="1">
      <alignment horizontal="center" vertical="center"/>
    </xf>
    <xf numFmtId="0" fontId="76" fillId="33" borderId="31" xfId="0" applyFont="1" applyFill="1" applyBorder="1" applyAlignment="1">
      <alignment horizontal="center" vertical="center"/>
    </xf>
    <xf numFmtId="2" fontId="76" fillId="0" borderId="23" xfId="0" applyNumberFormat="1" applyFont="1" applyBorder="1" applyAlignment="1">
      <alignment horizontal="center" vertical="center"/>
    </xf>
    <xf numFmtId="2" fontId="76" fillId="33" borderId="22" xfId="0" applyNumberFormat="1" applyFont="1" applyFill="1" applyBorder="1" applyAlignment="1">
      <alignment horizontal="center" vertical="center"/>
    </xf>
    <xf numFmtId="2" fontId="76" fillId="33" borderId="23" xfId="0" applyNumberFormat="1" applyFont="1" applyFill="1" applyBorder="1" applyAlignment="1">
      <alignment horizontal="center" vertical="center"/>
    </xf>
    <xf numFmtId="0" fontId="71" fillId="33" borderId="38" xfId="0" applyFont="1" applyFill="1" applyBorder="1" applyAlignment="1">
      <alignment vertical="center"/>
    </xf>
    <xf numFmtId="0" fontId="71" fillId="33" borderId="39" xfId="0" applyFont="1" applyFill="1" applyBorder="1" applyAlignment="1">
      <alignment vertical="center"/>
    </xf>
    <xf numFmtId="0" fontId="71" fillId="33" borderId="40" xfId="0" applyFont="1" applyFill="1" applyBorder="1" applyAlignment="1">
      <alignment vertical="center"/>
    </xf>
    <xf numFmtId="0" fontId="76" fillId="35" borderId="26" xfId="0" applyFont="1" applyFill="1" applyBorder="1" applyAlignment="1">
      <alignment horizontal="center" vertical="center"/>
    </xf>
    <xf numFmtId="2" fontId="76" fillId="35" borderId="26" xfId="0" applyNumberFormat="1" applyFont="1" applyFill="1" applyBorder="1" applyAlignment="1">
      <alignment horizontal="center" vertical="center"/>
    </xf>
    <xf numFmtId="2" fontId="76" fillId="0" borderId="12" xfId="0" applyNumberFormat="1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83" fillId="0" borderId="0" xfId="0" applyFont="1" applyAlignment="1">
      <alignment/>
    </xf>
    <xf numFmtId="0" fontId="0" fillId="33" borderId="0" xfId="0" applyFill="1" applyAlignment="1">
      <alignment/>
    </xf>
    <xf numFmtId="0" fontId="80" fillId="33" borderId="25" xfId="0" applyFont="1" applyFill="1" applyBorder="1" applyAlignment="1">
      <alignment horizontal="center" vertical="center" textRotation="90"/>
    </xf>
    <xf numFmtId="0" fontId="80" fillId="33" borderId="24" xfId="0" applyFont="1" applyFill="1" applyBorder="1" applyAlignment="1">
      <alignment horizontal="center" vertical="center" textRotation="90"/>
    </xf>
    <xf numFmtId="0" fontId="82" fillId="33" borderId="37" xfId="0" applyFont="1" applyFill="1" applyBorder="1" applyAlignment="1">
      <alignment horizontal="center" vertical="center" textRotation="90"/>
    </xf>
    <xf numFmtId="0" fontId="82" fillId="33" borderId="24" xfId="0" applyFont="1" applyFill="1" applyBorder="1" applyAlignment="1">
      <alignment horizontal="center" vertical="center" textRotation="90"/>
    </xf>
    <xf numFmtId="0" fontId="44" fillId="33" borderId="25" xfId="0" applyFont="1" applyFill="1" applyBorder="1" applyAlignment="1">
      <alignment horizontal="center" vertical="center" textRotation="90"/>
    </xf>
    <xf numFmtId="0" fontId="80" fillId="33" borderId="19" xfId="0" applyFont="1" applyFill="1" applyBorder="1" applyAlignment="1">
      <alignment horizontal="center" vertical="center" textRotation="90"/>
    </xf>
    <xf numFmtId="0" fontId="80" fillId="33" borderId="41" xfId="0" applyFont="1" applyFill="1" applyBorder="1" applyAlignment="1">
      <alignment horizontal="center" vertical="center" textRotation="90"/>
    </xf>
    <xf numFmtId="0" fontId="80" fillId="33" borderId="42" xfId="0" applyFont="1" applyFill="1" applyBorder="1" applyAlignment="1">
      <alignment horizontal="center" vertical="center"/>
    </xf>
    <xf numFmtId="0" fontId="80" fillId="33" borderId="43" xfId="0" applyFont="1" applyFill="1" applyBorder="1" applyAlignment="1">
      <alignment horizontal="center" vertical="center"/>
    </xf>
    <xf numFmtId="0" fontId="82" fillId="33" borderId="25" xfId="0" applyFont="1" applyFill="1" applyBorder="1" applyAlignment="1">
      <alignment horizontal="center" vertical="center" textRotation="90"/>
    </xf>
    <xf numFmtId="0" fontId="80" fillId="33" borderId="35" xfId="0" applyFont="1" applyFill="1" applyBorder="1" applyAlignment="1">
      <alignment horizontal="center" vertical="center" textRotation="90"/>
    </xf>
    <xf numFmtId="0" fontId="44" fillId="33" borderId="35" xfId="0" applyFont="1" applyFill="1" applyBorder="1" applyAlignment="1">
      <alignment horizontal="center" vertical="center" textRotation="90"/>
    </xf>
    <xf numFmtId="0" fontId="43" fillId="0" borderId="36" xfId="0" applyFont="1" applyFill="1" applyBorder="1" applyAlignment="1">
      <alignment horizontal="center"/>
    </xf>
    <xf numFmtId="0" fontId="82" fillId="33" borderId="36" xfId="0" applyFont="1" applyFill="1" applyBorder="1" applyAlignment="1">
      <alignment horizontal="center" vertical="center" textRotation="90"/>
    </xf>
    <xf numFmtId="0" fontId="80" fillId="33" borderId="36" xfId="0" applyFont="1" applyFill="1" applyBorder="1" applyAlignment="1">
      <alignment horizontal="center" vertical="center" textRotation="90"/>
    </xf>
    <xf numFmtId="0" fontId="76" fillId="35" borderId="29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/>
    </xf>
    <xf numFmtId="0" fontId="44" fillId="33" borderId="37" xfId="0" applyFont="1" applyFill="1" applyBorder="1" applyAlignment="1">
      <alignment horizontal="center" vertical="center" textRotation="90"/>
    </xf>
    <xf numFmtId="2" fontId="4" fillId="33" borderId="32" xfId="0" applyNumberFormat="1" applyFont="1" applyFill="1" applyBorder="1" applyAlignment="1">
      <alignment horizontal="center" vertical="center"/>
    </xf>
    <xf numFmtId="2" fontId="4" fillId="33" borderId="33" xfId="0" applyNumberFormat="1" applyFont="1" applyFill="1" applyBorder="1" applyAlignment="1">
      <alignment horizontal="center" vertical="center"/>
    </xf>
    <xf numFmtId="2" fontId="4" fillId="33" borderId="34" xfId="0" applyNumberFormat="1" applyFont="1" applyFill="1" applyBorder="1" applyAlignment="1">
      <alignment horizontal="center" vertical="center"/>
    </xf>
    <xf numFmtId="0" fontId="80" fillId="33" borderId="20" xfId="0" applyFont="1" applyFill="1" applyBorder="1" applyAlignment="1">
      <alignment horizontal="center" vertical="center" textRotation="90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/>
    </xf>
    <xf numFmtId="2" fontId="76" fillId="35" borderId="15" xfId="0" applyNumberFormat="1" applyFont="1" applyFill="1" applyBorder="1" applyAlignment="1">
      <alignment horizontal="center" vertical="center"/>
    </xf>
    <xf numFmtId="2" fontId="5" fillId="33" borderId="14" xfId="0" applyNumberFormat="1" applyFont="1" applyFill="1" applyBorder="1" applyAlignment="1">
      <alignment horizontal="center" vertical="center"/>
    </xf>
    <xf numFmtId="2" fontId="5" fillId="33" borderId="17" xfId="0" applyNumberFormat="1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2" fontId="4" fillId="33" borderId="45" xfId="0" applyNumberFormat="1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2" fontId="76" fillId="35" borderId="46" xfId="0" applyNumberFormat="1" applyFont="1" applyFill="1" applyBorder="1" applyAlignment="1">
      <alignment horizontal="center" vertical="center"/>
    </xf>
    <xf numFmtId="0" fontId="76" fillId="35" borderId="46" xfId="0" applyFont="1" applyFill="1" applyBorder="1" applyAlignment="1">
      <alignment horizontal="center" vertical="center"/>
    </xf>
    <xf numFmtId="2" fontId="4" fillId="33" borderId="46" xfId="0" applyNumberFormat="1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2" fontId="76" fillId="33" borderId="48" xfId="0" applyNumberFormat="1" applyFont="1" applyFill="1" applyBorder="1" applyAlignment="1">
      <alignment horizontal="center" vertical="center"/>
    </xf>
    <xf numFmtId="0" fontId="76" fillId="33" borderId="49" xfId="0" applyFont="1" applyFill="1" applyBorder="1" applyAlignment="1">
      <alignment horizontal="center" vertical="center"/>
    </xf>
    <xf numFmtId="0" fontId="76" fillId="33" borderId="47" xfId="0" applyFont="1" applyFill="1" applyBorder="1" applyAlignment="1">
      <alignment horizontal="center" vertical="center"/>
    </xf>
    <xf numFmtId="2" fontId="4" fillId="33" borderId="48" xfId="0" applyNumberFormat="1" applyFont="1" applyFill="1" applyBorder="1" applyAlignment="1">
      <alignment horizontal="center" vertical="center"/>
    </xf>
    <xf numFmtId="0" fontId="76" fillId="35" borderId="49" xfId="0" applyFont="1" applyFill="1" applyBorder="1" applyAlignment="1">
      <alignment horizontal="center" vertical="center"/>
    </xf>
    <xf numFmtId="2" fontId="4" fillId="33" borderId="50" xfId="0" applyNumberFormat="1" applyFont="1" applyFill="1" applyBorder="1" applyAlignment="1">
      <alignment horizontal="center" vertical="center"/>
    </xf>
    <xf numFmtId="2" fontId="84" fillId="33" borderId="44" xfId="0" applyNumberFormat="1" applyFont="1" applyFill="1" applyBorder="1" applyAlignment="1">
      <alignment horizontal="center" vertical="center"/>
    </xf>
    <xf numFmtId="0" fontId="76" fillId="33" borderId="50" xfId="0" applyFont="1" applyFill="1" applyBorder="1" applyAlignment="1">
      <alignment horizontal="center" vertical="center"/>
    </xf>
    <xf numFmtId="0" fontId="71" fillId="33" borderId="44" xfId="0" applyFont="1" applyFill="1" applyBorder="1" applyAlignment="1">
      <alignment horizontal="center" vertical="center"/>
    </xf>
    <xf numFmtId="2" fontId="5" fillId="33" borderId="18" xfId="0" applyNumberFormat="1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2" fontId="76" fillId="33" borderId="45" xfId="0" applyNumberFormat="1" applyFont="1" applyFill="1" applyBorder="1" applyAlignment="1">
      <alignment horizontal="center" vertical="center"/>
    </xf>
    <xf numFmtId="2" fontId="76" fillId="35" borderId="45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85" fillId="33" borderId="51" xfId="0" applyFont="1" applyFill="1" applyBorder="1" applyAlignment="1">
      <alignment horizontal="center" vertical="center"/>
    </xf>
    <xf numFmtId="0" fontId="85" fillId="33" borderId="42" xfId="0" applyFont="1" applyFill="1" applyBorder="1" applyAlignment="1">
      <alignment horizontal="center" vertical="center"/>
    </xf>
    <xf numFmtId="0" fontId="85" fillId="33" borderId="4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83" fillId="0" borderId="0" xfId="0" applyFont="1" applyAlignment="1">
      <alignment/>
    </xf>
    <xf numFmtId="0" fontId="79" fillId="33" borderId="0" xfId="0" applyFont="1" applyFill="1" applyAlignment="1">
      <alignment/>
    </xf>
    <xf numFmtId="0" fontId="0" fillId="33" borderId="0" xfId="0" applyFill="1" applyAlignment="1">
      <alignment/>
    </xf>
    <xf numFmtId="0" fontId="83" fillId="33" borderId="0" xfId="0" applyFont="1" applyFill="1" applyAlignment="1">
      <alignment/>
    </xf>
    <xf numFmtId="0" fontId="4" fillId="33" borderId="48" xfId="0" applyFont="1" applyFill="1" applyBorder="1" applyAlignment="1">
      <alignment vertical="center"/>
    </xf>
    <xf numFmtId="0" fontId="4" fillId="33" borderId="49" xfId="0" applyFont="1" applyFill="1" applyBorder="1" applyAlignment="1">
      <alignment vertical="center"/>
    </xf>
    <xf numFmtId="0" fontId="86" fillId="0" borderId="0" xfId="0" applyFont="1" applyAlignment="1">
      <alignment vertical="center"/>
    </xf>
    <xf numFmtId="0" fontId="0" fillId="0" borderId="0" xfId="0" applyAlignment="1">
      <alignment/>
    </xf>
    <xf numFmtId="0" fontId="83" fillId="0" borderId="0" xfId="0" applyFont="1" applyAlignment="1">
      <alignment/>
    </xf>
    <xf numFmtId="0" fontId="79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83" fillId="33" borderId="0" xfId="0" applyFont="1" applyFill="1" applyAlignment="1">
      <alignment/>
    </xf>
    <xf numFmtId="0" fontId="8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2" fontId="81" fillId="0" borderId="15" xfId="0" applyNumberFormat="1" applyFont="1" applyBorder="1" applyAlignment="1">
      <alignment horizontal="center" vertical="center"/>
    </xf>
    <xf numFmtId="2" fontId="81" fillId="0" borderId="10" xfId="0" applyNumberFormat="1" applyFont="1" applyBorder="1" applyAlignment="1">
      <alignment horizontal="center" vertical="center"/>
    </xf>
    <xf numFmtId="2" fontId="81" fillId="36" borderId="10" xfId="0" applyNumberFormat="1" applyFont="1" applyFill="1" applyBorder="1" applyAlignment="1">
      <alignment horizontal="center" vertical="center"/>
    </xf>
    <xf numFmtId="0" fontId="81" fillId="0" borderId="16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2" fontId="81" fillId="0" borderId="12" xfId="0" applyNumberFormat="1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81" fillId="33" borderId="11" xfId="0" applyFont="1" applyFill="1" applyBorder="1" applyAlignment="1">
      <alignment horizontal="center" vertical="center"/>
    </xf>
    <xf numFmtId="2" fontId="81" fillId="33" borderId="10" xfId="0" applyNumberFormat="1" applyFont="1" applyFill="1" applyBorder="1" applyAlignment="1">
      <alignment horizontal="center" vertical="center"/>
    </xf>
    <xf numFmtId="2" fontId="81" fillId="33" borderId="12" xfId="0" applyNumberFormat="1" applyFont="1" applyFill="1" applyBorder="1" applyAlignment="1">
      <alignment horizontal="center" vertical="center"/>
    </xf>
    <xf numFmtId="0" fontId="81" fillId="33" borderId="14" xfId="0" applyFont="1" applyFill="1" applyBorder="1" applyAlignment="1">
      <alignment horizontal="left" vertical="center"/>
    </xf>
    <xf numFmtId="0" fontId="81" fillId="33" borderId="17" xfId="0" applyFont="1" applyFill="1" applyBorder="1" applyAlignment="1">
      <alignment horizontal="left" vertical="center"/>
    </xf>
    <xf numFmtId="0" fontId="81" fillId="33" borderId="18" xfId="0" applyFont="1" applyFill="1" applyBorder="1" applyAlignment="1">
      <alignment horizontal="left" vertical="center"/>
    </xf>
    <xf numFmtId="0" fontId="87" fillId="0" borderId="0" xfId="0" applyFont="1" applyAlignment="1">
      <alignment/>
    </xf>
    <xf numFmtId="0" fontId="71" fillId="0" borderId="14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2" fontId="76" fillId="36" borderId="10" xfId="0" applyNumberFormat="1" applyFont="1" applyFill="1" applyBorder="1" applyAlignment="1">
      <alignment horizontal="center" vertical="center"/>
    </xf>
    <xf numFmtId="0" fontId="76" fillId="36" borderId="11" xfId="0" applyFont="1" applyFill="1" applyBorder="1" applyAlignment="1">
      <alignment horizontal="center" vertical="center"/>
    </xf>
    <xf numFmtId="0" fontId="82" fillId="33" borderId="52" xfId="0" applyNumberFormat="1" applyFont="1" applyFill="1" applyBorder="1" applyAlignment="1">
      <alignment horizontal="center" vertical="center" textRotation="90"/>
    </xf>
    <xf numFmtId="0" fontId="82" fillId="33" borderId="53" xfId="0" applyNumberFormat="1" applyFont="1" applyFill="1" applyBorder="1" applyAlignment="1">
      <alignment horizontal="center" vertical="center" textRotation="90"/>
    </xf>
    <xf numFmtId="2" fontId="81" fillId="0" borderId="54" xfId="0" applyNumberFormat="1" applyFont="1" applyBorder="1" applyAlignment="1">
      <alignment horizontal="center" vertical="center"/>
    </xf>
    <xf numFmtId="0" fontId="81" fillId="0" borderId="55" xfId="0" applyFont="1" applyBorder="1" applyAlignment="1">
      <alignment horizontal="center" vertical="center"/>
    </xf>
    <xf numFmtId="0" fontId="85" fillId="33" borderId="51" xfId="0" applyFont="1" applyFill="1" applyBorder="1" applyAlignment="1">
      <alignment horizontal="center" vertical="center"/>
    </xf>
    <xf numFmtId="0" fontId="85" fillId="33" borderId="42" xfId="0" applyFont="1" applyFill="1" applyBorder="1" applyAlignment="1">
      <alignment horizontal="center" vertical="center"/>
    </xf>
    <xf numFmtId="0" fontId="85" fillId="33" borderId="43" xfId="0" applyFont="1" applyFill="1" applyBorder="1" applyAlignment="1">
      <alignment horizontal="center" vertical="center"/>
    </xf>
    <xf numFmtId="0" fontId="83" fillId="0" borderId="0" xfId="0" applyFont="1" applyAlignment="1">
      <alignment/>
    </xf>
    <xf numFmtId="0" fontId="0" fillId="0" borderId="0" xfId="0" applyAlignment="1">
      <alignment/>
    </xf>
    <xf numFmtId="0" fontId="81" fillId="34" borderId="17" xfId="0" applyFont="1" applyFill="1" applyBorder="1" applyAlignment="1">
      <alignment horizontal="left" vertical="center"/>
    </xf>
    <xf numFmtId="2" fontId="81" fillId="34" borderId="10" xfId="0" applyNumberFormat="1" applyFont="1" applyFill="1" applyBorder="1" applyAlignment="1">
      <alignment horizontal="center" vertical="center"/>
    </xf>
    <xf numFmtId="0" fontId="81" fillId="34" borderId="11" xfId="0" applyFont="1" applyFill="1" applyBorder="1" applyAlignment="1">
      <alignment horizontal="center" vertical="center"/>
    </xf>
    <xf numFmtId="2" fontId="81" fillId="34" borderId="17" xfId="0" applyNumberFormat="1" applyFont="1" applyFill="1" applyBorder="1" applyAlignment="1">
      <alignment horizontal="center" vertical="center"/>
    </xf>
    <xf numFmtId="0" fontId="81" fillId="34" borderId="17" xfId="0" applyFont="1" applyFill="1" applyBorder="1" applyAlignment="1">
      <alignment horizontal="center" vertical="center"/>
    </xf>
    <xf numFmtId="0" fontId="71" fillId="34" borderId="17" xfId="0" applyFont="1" applyFill="1" applyBorder="1" applyAlignment="1">
      <alignment horizontal="center" vertical="center"/>
    </xf>
    <xf numFmtId="2" fontId="81" fillId="37" borderId="10" xfId="0" applyNumberFormat="1" applyFont="1" applyFill="1" applyBorder="1" applyAlignment="1">
      <alignment horizontal="center" vertical="center"/>
    </xf>
    <xf numFmtId="0" fontId="81" fillId="33" borderId="17" xfId="0" applyFont="1" applyFill="1" applyBorder="1" applyAlignment="1">
      <alignment horizontal="center" vertical="center"/>
    </xf>
    <xf numFmtId="0" fontId="71" fillId="33" borderId="17" xfId="0" applyFont="1" applyFill="1" applyBorder="1" applyAlignment="1">
      <alignment horizontal="center" vertical="center"/>
    </xf>
    <xf numFmtId="0" fontId="81" fillId="33" borderId="38" xfId="0" applyFont="1" applyFill="1" applyBorder="1" applyAlignment="1">
      <alignment horizontal="left" vertical="center"/>
    </xf>
    <xf numFmtId="0" fontId="81" fillId="33" borderId="39" xfId="0" applyFont="1" applyFill="1" applyBorder="1" applyAlignment="1">
      <alignment horizontal="left" vertical="center"/>
    </xf>
    <xf numFmtId="0" fontId="81" fillId="34" borderId="39" xfId="0" applyFont="1" applyFill="1" applyBorder="1" applyAlignment="1">
      <alignment horizontal="left" vertical="center"/>
    </xf>
    <xf numFmtId="0" fontId="81" fillId="33" borderId="40" xfId="0" applyFont="1" applyFill="1" applyBorder="1" applyAlignment="1">
      <alignment horizontal="left" vertical="center"/>
    </xf>
    <xf numFmtId="0" fontId="7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Alignment="1">
      <alignment/>
    </xf>
    <xf numFmtId="0" fontId="79" fillId="33" borderId="0" xfId="0" applyFont="1" applyFill="1" applyAlignment="1">
      <alignment/>
    </xf>
    <xf numFmtId="0" fontId="68" fillId="33" borderId="0" xfId="0" applyFont="1" applyFill="1" applyAlignment="1">
      <alignment/>
    </xf>
    <xf numFmtId="0" fontId="0" fillId="33" borderId="0" xfId="0" applyFill="1" applyAlignment="1">
      <alignment readingOrder="1"/>
    </xf>
    <xf numFmtId="0" fontId="72" fillId="0" borderId="0" xfId="0" applyFont="1" applyAlignment="1">
      <alignment horizontal="center"/>
    </xf>
    <xf numFmtId="0" fontId="44" fillId="0" borderId="24" xfId="0" applyFont="1" applyFill="1" applyBorder="1" applyAlignment="1">
      <alignment horizontal="center" vertical="center" textRotation="90"/>
    </xf>
    <xf numFmtId="0" fontId="80" fillId="0" borderId="37" xfId="0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2" fontId="5" fillId="33" borderId="26" xfId="0" applyNumberFormat="1" applyFont="1" applyFill="1" applyBorder="1" applyAlignment="1">
      <alignment horizontal="center" vertical="center"/>
    </xf>
    <xf numFmtId="2" fontId="72" fillId="0" borderId="26" xfId="0" applyNumberFormat="1" applyFont="1" applyBorder="1" applyAlignment="1">
      <alignment horizontal="center" vertical="center"/>
    </xf>
    <xf numFmtId="0" fontId="80" fillId="33" borderId="35" xfId="0" applyNumberFormat="1" applyFont="1" applyFill="1" applyBorder="1" applyAlignment="1">
      <alignment horizontal="center" vertical="center" textRotation="90"/>
    </xf>
    <xf numFmtId="0" fontId="44" fillId="33" borderId="35" xfId="0" applyNumberFormat="1" applyFont="1" applyFill="1" applyBorder="1" applyAlignment="1">
      <alignment horizontal="center" vertical="center" textRotation="90"/>
    </xf>
    <xf numFmtId="0" fontId="80" fillId="33" borderId="37" xfId="0" applyNumberFormat="1" applyFont="1" applyFill="1" applyBorder="1" applyAlignment="1">
      <alignment horizontal="center" vertical="center" textRotation="90"/>
    </xf>
    <xf numFmtId="2" fontId="72" fillId="33" borderId="26" xfId="0" applyNumberFormat="1" applyFont="1" applyFill="1" applyBorder="1" applyAlignment="1">
      <alignment horizontal="center" vertical="center"/>
    </xf>
    <xf numFmtId="2" fontId="72" fillId="33" borderId="15" xfId="0" applyNumberFormat="1" applyFont="1" applyFill="1" applyBorder="1" applyAlignment="1">
      <alignment horizontal="center"/>
    </xf>
    <xf numFmtId="0" fontId="83" fillId="0" borderId="0" xfId="0" applyFont="1" applyAlignment="1">
      <alignment/>
    </xf>
    <xf numFmtId="0" fontId="81" fillId="33" borderId="14" xfId="0" applyFont="1" applyFill="1" applyBorder="1" applyAlignment="1">
      <alignment/>
    </xf>
    <xf numFmtId="0" fontId="72" fillId="33" borderId="56" xfId="0" applyFont="1" applyFill="1" applyBorder="1" applyAlignment="1">
      <alignment horizontal="center" vertical="center"/>
    </xf>
    <xf numFmtId="0" fontId="81" fillId="33" borderId="32" xfId="0" applyFont="1" applyFill="1" applyBorder="1" applyAlignment="1">
      <alignment/>
    </xf>
    <xf numFmtId="0" fontId="81" fillId="33" borderId="17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72" fillId="33" borderId="57" xfId="0" applyFont="1" applyFill="1" applyBorder="1" applyAlignment="1">
      <alignment horizontal="center" vertical="center"/>
    </xf>
    <xf numFmtId="0" fontId="72" fillId="33" borderId="58" xfId="0" applyFont="1" applyFill="1" applyBorder="1" applyAlignment="1">
      <alignment horizontal="center" vertical="center"/>
    </xf>
    <xf numFmtId="0" fontId="81" fillId="33" borderId="18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81" fillId="33" borderId="33" xfId="0" applyFont="1" applyFill="1" applyBorder="1" applyAlignment="1">
      <alignment/>
    </xf>
    <xf numFmtId="0" fontId="81" fillId="33" borderId="34" xfId="0" applyFont="1" applyFill="1" applyBorder="1" applyAlignment="1">
      <alignment/>
    </xf>
    <xf numFmtId="2" fontId="5" fillId="33" borderId="27" xfId="0" applyNumberFormat="1" applyFont="1" applyFill="1" applyBorder="1" applyAlignment="1">
      <alignment horizontal="center" vertical="center"/>
    </xf>
    <xf numFmtId="2" fontId="72" fillId="0" borderId="27" xfId="0" applyNumberFormat="1" applyFont="1" applyBorder="1" applyAlignment="1">
      <alignment horizontal="center" vertical="center"/>
    </xf>
    <xf numFmtId="2" fontId="72" fillId="33" borderId="10" xfId="0" applyNumberFormat="1" applyFont="1" applyFill="1" applyBorder="1" applyAlignment="1">
      <alignment horizontal="center"/>
    </xf>
    <xf numFmtId="2" fontId="72" fillId="33" borderId="12" xfId="0" applyNumberFormat="1" applyFont="1" applyFill="1" applyBorder="1" applyAlignment="1">
      <alignment horizontal="center"/>
    </xf>
    <xf numFmtId="2" fontId="5" fillId="33" borderId="28" xfId="0" applyNumberFormat="1" applyFont="1" applyFill="1" applyBorder="1" applyAlignment="1">
      <alignment horizontal="center" vertical="center"/>
    </xf>
    <xf numFmtId="2" fontId="72" fillId="0" borderId="28" xfId="0" applyNumberFormat="1" applyFont="1" applyBorder="1" applyAlignment="1">
      <alignment horizontal="center" vertical="center"/>
    </xf>
    <xf numFmtId="2" fontId="72" fillId="33" borderId="27" xfId="0" applyNumberFormat="1" applyFont="1" applyFill="1" applyBorder="1" applyAlignment="1">
      <alignment horizontal="center" vertical="center"/>
    </xf>
    <xf numFmtId="2" fontId="72" fillId="33" borderId="28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6" fillId="33" borderId="0" xfId="0" applyFont="1" applyFill="1" applyBorder="1" applyAlignment="1">
      <alignment horizontal="center"/>
    </xf>
    <xf numFmtId="14" fontId="10" fillId="33" borderId="0" xfId="0" applyNumberFormat="1" applyFont="1" applyFill="1" applyAlignment="1">
      <alignment/>
    </xf>
    <xf numFmtId="0" fontId="81" fillId="33" borderId="59" xfId="0" applyFont="1" applyFill="1" applyBorder="1" applyAlignment="1">
      <alignment/>
    </xf>
    <xf numFmtId="0" fontId="72" fillId="33" borderId="60" xfId="0" applyFont="1" applyFill="1" applyBorder="1" applyAlignment="1">
      <alignment horizontal="center" vertical="center"/>
    </xf>
    <xf numFmtId="0" fontId="81" fillId="33" borderId="61" xfId="0" applyFont="1" applyFill="1" applyBorder="1" applyAlignment="1">
      <alignment/>
    </xf>
    <xf numFmtId="2" fontId="4" fillId="33" borderId="54" xfId="0" applyNumberFormat="1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2" fontId="4" fillId="33" borderId="62" xfId="0" applyNumberFormat="1" applyFont="1" applyFill="1" applyBorder="1" applyAlignment="1">
      <alignment horizontal="center" vertical="center"/>
    </xf>
    <xf numFmtId="2" fontId="84" fillId="33" borderId="62" xfId="0" applyNumberFormat="1" applyFont="1" applyFill="1" applyBorder="1" applyAlignment="1">
      <alignment horizontal="center" vertical="center"/>
    </xf>
    <xf numFmtId="2" fontId="84" fillId="33" borderId="28" xfId="0" applyNumberFormat="1" applyFont="1" applyFill="1" applyBorder="1" applyAlignment="1">
      <alignment horizontal="center" vertical="center"/>
    </xf>
    <xf numFmtId="2" fontId="84" fillId="33" borderId="27" xfId="0" applyNumberFormat="1" applyFont="1" applyFill="1" applyBorder="1" applyAlignment="1">
      <alignment horizontal="center" vertical="center"/>
    </xf>
    <xf numFmtId="0" fontId="72" fillId="33" borderId="18" xfId="0" applyFont="1" applyFill="1" applyBorder="1" applyAlignment="1">
      <alignment horizontal="center" vertical="center"/>
    </xf>
    <xf numFmtId="2" fontId="76" fillId="33" borderId="10" xfId="0" applyNumberFormat="1" applyFont="1" applyFill="1" applyBorder="1" applyAlignment="1">
      <alignment horizontal="center" vertical="center"/>
    </xf>
    <xf numFmtId="0" fontId="76" fillId="0" borderId="27" xfId="0" applyFont="1" applyBorder="1" applyAlignment="1">
      <alignment horizontal="center" vertical="center"/>
    </xf>
    <xf numFmtId="2" fontId="76" fillId="33" borderId="12" xfId="0" applyNumberFormat="1" applyFont="1" applyFill="1" applyBorder="1" applyAlignment="1">
      <alignment horizontal="center" vertical="center"/>
    </xf>
    <xf numFmtId="0" fontId="76" fillId="0" borderId="28" xfId="0" applyFont="1" applyBorder="1" applyAlignment="1">
      <alignment horizontal="center" vertical="center"/>
    </xf>
    <xf numFmtId="2" fontId="76" fillId="33" borderId="54" xfId="0" applyNumberFormat="1" applyFont="1" applyFill="1" applyBorder="1" applyAlignment="1">
      <alignment horizontal="center" vertical="center"/>
    </xf>
    <xf numFmtId="0" fontId="76" fillId="0" borderId="62" xfId="0" applyFont="1" applyBorder="1" applyAlignment="1">
      <alignment horizontal="center" vertical="center"/>
    </xf>
    <xf numFmtId="2" fontId="76" fillId="33" borderId="27" xfId="0" applyNumberFormat="1" applyFont="1" applyFill="1" applyBorder="1" applyAlignment="1">
      <alignment horizontal="center" vertical="center"/>
    </xf>
    <xf numFmtId="2" fontId="76" fillId="33" borderId="28" xfId="0" applyNumberFormat="1" applyFont="1" applyFill="1" applyBorder="1" applyAlignment="1">
      <alignment horizontal="center" vertical="center"/>
    </xf>
    <xf numFmtId="2" fontId="76" fillId="33" borderId="62" xfId="0" applyNumberFormat="1" applyFont="1" applyFill="1" applyBorder="1" applyAlignment="1">
      <alignment horizontal="center" vertical="center"/>
    </xf>
    <xf numFmtId="0" fontId="76" fillId="33" borderId="11" xfId="0" applyFont="1" applyFill="1" applyBorder="1" applyAlignment="1">
      <alignment horizontal="center" vertical="center"/>
    </xf>
    <xf numFmtId="0" fontId="76" fillId="33" borderId="13" xfId="0" applyFont="1" applyFill="1" applyBorder="1" applyAlignment="1">
      <alignment horizontal="center" vertical="center"/>
    </xf>
    <xf numFmtId="2" fontId="88" fillId="33" borderId="21" xfId="0" applyNumberFormat="1" applyFont="1" applyFill="1" applyBorder="1" applyAlignment="1">
      <alignment horizontal="center"/>
    </xf>
    <xf numFmtId="2" fontId="88" fillId="33" borderId="22" xfId="0" applyNumberFormat="1" applyFont="1" applyFill="1" applyBorder="1" applyAlignment="1">
      <alignment horizontal="center"/>
    </xf>
    <xf numFmtId="2" fontId="76" fillId="33" borderId="22" xfId="0" applyNumberFormat="1" applyFont="1" applyFill="1" applyBorder="1" applyAlignment="1">
      <alignment horizontal="center"/>
    </xf>
    <xf numFmtId="2" fontId="76" fillId="33" borderId="23" xfId="0" applyNumberFormat="1" applyFont="1" applyFill="1" applyBorder="1" applyAlignment="1">
      <alignment horizontal="center"/>
    </xf>
    <xf numFmtId="43" fontId="81" fillId="0" borderId="15" xfId="0" applyNumberFormat="1" applyFont="1" applyBorder="1" applyAlignment="1">
      <alignment/>
    </xf>
    <xf numFmtId="43" fontId="81" fillId="0" borderId="10" xfId="0" applyNumberFormat="1" applyFont="1" applyBorder="1" applyAlignment="1">
      <alignment/>
    </xf>
    <xf numFmtId="43" fontId="76" fillId="0" borderId="10" xfId="0" applyNumberFormat="1" applyFont="1" applyBorder="1" applyAlignment="1">
      <alignment/>
    </xf>
    <xf numFmtId="43" fontId="76" fillId="0" borderId="12" xfId="0" applyNumberFormat="1" applyFont="1" applyBorder="1" applyAlignment="1">
      <alignment/>
    </xf>
    <xf numFmtId="2" fontId="81" fillId="0" borderId="21" xfId="0" applyNumberFormat="1" applyFont="1" applyBorder="1" applyAlignment="1">
      <alignment horizontal="center" vertical="center"/>
    </xf>
    <xf numFmtId="2" fontId="81" fillId="0" borderId="22" xfId="0" applyNumberFormat="1" applyFont="1" applyBorder="1" applyAlignment="1">
      <alignment horizontal="center" vertical="center"/>
    </xf>
    <xf numFmtId="1" fontId="81" fillId="0" borderId="29" xfId="0" applyNumberFormat="1" applyFont="1" applyBorder="1" applyAlignment="1">
      <alignment horizontal="center" vertical="center"/>
    </xf>
    <xf numFmtId="1" fontId="81" fillId="0" borderId="30" xfId="0" applyNumberFormat="1" applyFont="1" applyBorder="1" applyAlignment="1">
      <alignment horizontal="center" vertical="center"/>
    </xf>
    <xf numFmtId="1" fontId="76" fillId="0" borderId="30" xfId="0" applyNumberFormat="1" applyFont="1" applyBorder="1" applyAlignment="1">
      <alignment horizontal="center" vertical="center"/>
    </xf>
    <xf numFmtId="1" fontId="76" fillId="0" borderId="31" xfId="0" applyNumberFormat="1" applyFont="1" applyBorder="1" applyAlignment="1">
      <alignment horizontal="center" vertical="center"/>
    </xf>
    <xf numFmtId="0" fontId="73" fillId="0" borderId="38" xfId="0" applyFont="1" applyBorder="1" applyAlignment="1">
      <alignment horizontal="center" vertical="center"/>
    </xf>
    <xf numFmtId="0" fontId="73" fillId="0" borderId="39" xfId="0" applyFont="1" applyBorder="1" applyAlignment="1">
      <alignment horizontal="center" vertical="center"/>
    </xf>
    <xf numFmtId="0" fontId="89" fillId="0" borderId="39" xfId="0" applyFont="1" applyBorder="1" applyAlignment="1">
      <alignment horizontal="center" vertical="center"/>
    </xf>
    <xf numFmtId="0" fontId="89" fillId="0" borderId="40" xfId="0" applyFont="1" applyBorder="1" applyAlignment="1">
      <alignment horizontal="center" vertical="center"/>
    </xf>
    <xf numFmtId="1" fontId="81" fillId="0" borderId="16" xfId="0" applyNumberFormat="1" applyFont="1" applyBorder="1" applyAlignment="1">
      <alignment horizontal="center" vertical="center"/>
    </xf>
    <xf numFmtId="1" fontId="81" fillId="0" borderId="11" xfId="0" applyNumberFormat="1" applyFont="1" applyBorder="1" applyAlignment="1">
      <alignment horizontal="center" vertical="center"/>
    </xf>
    <xf numFmtId="1" fontId="76" fillId="0" borderId="11" xfId="0" applyNumberFormat="1" applyFont="1" applyBorder="1" applyAlignment="1">
      <alignment horizontal="center" vertical="center"/>
    </xf>
    <xf numFmtId="1" fontId="76" fillId="0" borderId="13" xfId="0" applyNumberFormat="1" applyFont="1" applyBorder="1" applyAlignment="1">
      <alignment horizontal="center" vertical="center"/>
    </xf>
    <xf numFmtId="0" fontId="43" fillId="0" borderId="63" xfId="0" applyFont="1" applyBorder="1" applyAlignment="1">
      <alignment horizontal="center"/>
    </xf>
    <xf numFmtId="0" fontId="4" fillId="0" borderId="55" xfId="0" applyFont="1" applyBorder="1" applyAlignment="1">
      <alignment horizontal="center" vertical="center"/>
    </xf>
    <xf numFmtId="2" fontId="4" fillId="33" borderId="64" xfId="0" applyNumberFormat="1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43" fontId="76" fillId="0" borderId="54" xfId="0" applyNumberFormat="1" applyFont="1" applyBorder="1" applyAlignment="1">
      <alignment/>
    </xf>
    <xf numFmtId="0" fontId="76" fillId="33" borderId="55" xfId="0" applyFont="1" applyFill="1" applyBorder="1" applyAlignment="1">
      <alignment horizontal="center" vertical="center"/>
    </xf>
    <xf numFmtId="2" fontId="76" fillId="33" borderId="64" xfId="0" applyNumberFormat="1" applyFont="1" applyFill="1" applyBorder="1" applyAlignment="1">
      <alignment horizontal="center"/>
    </xf>
    <xf numFmtId="0" fontId="76" fillId="0" borderId="65" xfId="0" applyFont="1" applyBorder="1" applyAlignment="1">
      <alignment horizontal="center" vertical="center"/>
    </xf>
    <xf numFmtId="2" fontId="81" fillId="0" borderId="64" xfId="0" applyNumberFormat="1" applyFont="1" applyBorder="1" applyAlignment="1">
      <alignment horizontal="center" vertical="center"/>
    </xf>
    <xf numFmtId="1" fontId="81" fillId="0" borderId="65" xfId="0" applyNumberFormat="1" applyFont="1" applyBorder="1" applyAlignment="1">
      <alignment horizontal="center" vertical="center"/>
    </xf>
    <xf numFmtId="1" fontId="76" fillId="0" borderId="55" xfId="0" applyNumberFormat="1" applyFont="1" applyBorder="1" applyAlignment="1">
      <alignment horizontal="center" vertical="center"/>
    </xf>
    <xf numFmtId="0" fontId="89" fillId="0" borderId="66" xfId="0" applyFont="1" applyBorder="1" applyAlignment="1">
      <alignment horizontal="center" vertical="center"/>
    </xf>
    <xf numFmtId="43" fontId="81" fillId="0" borderId="12" xfId="0" applyNumberFormat="1" applyFont="1" applyBorder="1" applyAlignment="1">
      <alignment/>
    </xf>
    <xf numFmtId="2" fontId="88" fillId="33" borderId="23" xfId="0" applyNumberFormat="1" applyFont="1" applyFill="1" applyBorder="1" applyAlignment="1">
      <alignment horizontal="center"/>
    </xf>
    <xf numFmtId="2" fontId="81" fillId="0" borderId="23" xfId="0" applyNumberFormat="1" applyFont="1" applyBorder="1" applyAlignment="1">
      <alignment horizontal="center" vertical="center"/>
    </xf>
    <xf numFmtId="1" fontId="81" fillId="0" borderId="31" xfId="0" applyNumberFormat="1" applyFont="1" applyBorder="1" applyAlignment="1">
      <alignment horizontal="center" vertical="center"/>
    </xf>
    <xf numFmtId="1" fontId="81" fillId="0" borderId="13" xfId="0" applyNumberFormat="1" applyFont="1" applyBorder="1" applyAlignment="1">
      <alignment horizontal="center" vertical="center"/>
    </xf>
    <xf numFmtId="0" fontId="73" fillId="0" borderId="40" xfId="0" applyFont="1" applyBorder="1" applyAlignment="1">
      <alignment horizontal="center" vertical="center"/>
    </xf>
    <xf numFmtId="0" fontId="76" fillId="0" borderId="55" xfId="0" applyFont="1" applyBorder="1" applyAlignment="1">
      <alignment horizontal="center" vertical="center"/>
    </xf>
    <xf numFmtId="2" fontId="76" fillId="33" borderId="64" xfId="0" applyNumberFormat="1" applyFont="1" applyFill="1" applyBorder="1" applyAlignment="1">
      <alignment horizontal="center" vertical="center"/>
    </xf>
    <xf numFmtId="0" fontId="76" fillId="33" borderId="65" xfId="0" applyFont="1" applyFill="1" applyBorder="1" applyAlignment="1">
      <alignment horizontal="center" vertical="center"/>
    </xf>
    <xf numFmtId="2" fontId="76" fillId="0" borderId="64" xfId="0" applyNumberFormat="1" applyFont="1" applyBorder="1" applyAlignment="1">
      <alignment horizontal="center" vertical="center"/>
    </xf>
    <xf numFmtId="1" fontId="76" fillId="0" borderId="65" xfId="0" applyNumberFormat="1" applyFont="1" applyBorder="1" applyAlignment="1">
      <alignment horizontal="center" vertical="center"/>
    </xf>
    <xf numFmtId="2" fontId="76" fillId="0" borderId="54" xfId="0" applyNumberFormat="1" applyFont="1" applyBorder="1" applyAlignment="1">
      <alignment horizontal="center" vertical="center"/>
    </xf>
    <xf numFmtId="0" fontId="76" fillId="33" borderId="28" xfId="0" applyFont="1" applyFill="1" applyBorder="1" applyAlignment="1">
      <alignment horizontal="center" vertical="center"/>
    </xf>
    <xf numFmtId="0" fontId="76" fillId="33" borderId="27" xfId="0" applyFont="1" applyFill="1" applyBorder="1" applyAlignment="1">
      <alignment horizontal="center" vertical="center"/>
    </xf>
    <xf numFmtId="0" fontId="76" fillId="33" borderId="62" xfId="0" applyFont="1" applyFill="1" applyBorder="1" applyAlignment="1">
      <alignment horizontal="center" vertical="center"/>
    </xf>
    <xf numFmtId="1" fontId="76" fillId="33" borderId="30" xfId="0" applyNumberFormat="1" applyFont="1" applyFill="1" applyBorder="1" applyAlignment="1">
      <alignment horizontal="center" vertical="center"/>
    </xf>
    <xf numFmtId="1" fontId="76" fillId="33" borderId="31" xfId="0" applyNumberFormat="1" applyFont="1" applyFill="1" applyBorder="1" applyAlignment="1">
      <alignment horizontal="center" vertical="center"/>
    </xf>
    <xf numFmtId="1" fontId="76" fillId="33" borderId="65" xfId="0" applyNumberFormat="1" applyFont="1" applyFill="1" applyBorder="1" applyAlignment="1">
      <alignment horizontal="center" vertical="center"/>
    </xf>
    <xf numFmtId="0" fontId="72" fillId="33" borderId="0" xfId="0" applyFont="1" applyFill="1" applyAlignment="1">
      <alignment horizontal="center"/>
    </xf>
    <xf numFmtId="2" fontId="84" fillId="33" borderId="10" xfId="0" applyNumberFormat="1" applyFont="1" applyFill="1" applyBorder="1" applyAlignment="1">
      <alignment horizontal="center"/>
    </xf>
    <xf numFmtId="0" fontId="81" fillId="33" borderId="14" xfId="0" applyFont="1" applyFill="1" applyBorder="1" applyAlignment="1">
      <alignment horizontal="left"/>
    </xf>
    <xf numFmtId="0" fontId="81" fillId="0" borderId="32" xfId="0" applyFont="1" applyBorder="1" applyAlignment="1">
      <alignment horizontal="left"/>
    </xf>
    <xf numFmtId="2" fontId="84" fillId="33" borderId="12" xfId="0" applyNumberFormat="1" applyFont="1" applyFill="1" applyBorder="1" applyAlignment="1">
      <alignment horizontal="center"/>
    </xf>
    <xf numFmtId="2" fontId="84" fillId="0" borderId="27" xfId="0" applyNumberFormat="1" applyFont="1" applyBorder="1" applyAlignment="1">
      <alignment horizontal="center" vertical="center"/>
    </xf>
    <xf numFmtId="2" fontId="84" fillId="0" borderId="28" xfId="0" applyNumberFormat="1" applyFont="1" applyBorder="1" applyAlignment="1">
      <alignment horizontal="center" vertical="center"/>
    </xf>
    <xf numFmtId="2" fontId="72" fillId="33" borderId="54" xfId="0" applyNumberFormat="1" applyFont="1" applyFill="1" applyBorder="1" applyAlignment="1">
      <alignment horizontal="center"/>
    </xf>
    <xf numFmtId="0" fontId="4" fillId="33" borderId="62" xfId="0" applyFont="1" applyFill="1" applyBorder="1" applyAlignment="1">
      <alignment horizontal="center" vertical="center"/>
    </xf>
    <xf numFmtId="2" fontId="5" fillId="33" borderId="62" xfId="0" applyNumberFormat="1" applyFont="1" applyFill="1" applyBorder="1" applyAlignment="1">
      <alignment horizontal="center" vertical="center"/>
    </xf>
    <xf numFmtId="2" fontId="84" fillId="0" borderId="62" xfId="0" applyNumberFormat="1" applyFont="1" applyBorder="1" applyAlignment="1">
      <alignment horizontal="center" vertical="center"/>
    </xf>
    <xf numFmtId="2" fontId="5" fillId="33" borderId="21" xfId="0" applyNumberFormat="1" applyFont="1" applyFill="1" applyBorder="1" applyAlignment="1">
      <alignment horizontal="center" vertical="center"/>
    </xf>
    <xf numFmtId="2" fontId="5" fillId="33" borderId="22" xfId="0" applyNumberFormat="1" applyFont="1" applyFill="1" applyBorder="1" applyAlignment="1">
      <alignment horizontal="center" vertical="center"/>
    </xf>
    <xf numFmtId="2" fontId="84" fillId="33" borderId="22" xfId="0" applyNumberFormat="1" applyFont="1" applyFill="1" applyBorder="1" applyAlignment="1">
      <alignment horizontal="center" vertical="center"/>
    </xf>
    <xf numFmtId="2" fontId="5" fillId="33" borderId="23" xfId="0" applyNumberFormat="1" applyFont="1" applyFill="1" applyBorder="1" applyAlignment="1">
      <alignment horizontal="center" vertical="center"/>
    </xf>
    <xf numFmtId="2" fontId="84" fillId="33" borderId="64" xfId="0" applyNumberFormat="1" applyFont="1" applyFill="1" applyBorder="1" applyAlignment="1">
      <alignment horizontal="center" vertical="center"/>
    </xf>
    <xf numFmtId="2" fontId="84" fillId="33" borderId="23" xfId="0" applyNumberFormat="1" applyFont="1" applyFill="1" applyBorder="1" applyAlignment="1">
      <alignment horizontal="center" vertical="center"/>
    </xf>
    <xf numFmtId="2" fontId="5" fillId="33" borderId="64" xfId="0" applyNumberFormat="1" applyFont="1" applyFill="1" applyBorder="1" applyAlignment="1">
      <alignment horizontal="center" vertical="center"/>
    </xf>
    <xf numFmtId="2" fontId="84" fillId="33" borderId="21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84" fillId="33" borderId="11" xfId="0" applyFont="1" applyFill="1" applyBorder="1" applyAlignment="1">
      <alignment horizontal="center" vertical="center"/>
    </xf>
    <xf numFmtId="0" fontId="84" fillId="33" borderId="13" xfId="0" applyFont="1" applyFill="1" applyBorder="1" applyAlignment="1">
      <alignment horizontal="center" vertical="center"/>
    </xf>
    <xf numFmtId="0" fontId="84" fillId="33" borderId="55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76" fillId="33" borderId="29" xfId="0" applyFont="1" applyFill="1" applyBorder="1" applyAlignment="1">
      <alignment horizontal="center" vertical="center"/>
    </xf>
    <xf numFmtId="2" fontId="76" fillId="33" borderId="15" xfId="0" applyNumberFormat="1" applyFont="1" applyFill="1" applyBorder="1" applyAlignment="1">
      <alignment horizontal="center" vertical="center"/>
    </xf>
    <xf numFmtId="0" fontId="76" fillId="33" borderId="16" xfId="0" applyFont="1" applyFill="1" applyBorder="1" applyAlignment="1">
      <alignment horizontal="center" vertical="center"/>
    </xf>
    <xf numFmtId="1" fontId="4" fillId="33" borderId="29" xfId="0" applyNumberFormat="1" applyFont="1" applyFill="1" applyBorder="1" applyAlignment="1">
      <alignment horizontal="center" vertical="center"/>
    </xf>
    <xf numFmtId="1" fontId="4" fillId="33" borderId="30" xfId="0" applyNumberFormat="1" applyFont="1" applyFill="1" applyBorder="1" applyAlignment="1">
      <alignment horizontal="center" vertical="center"/>
    </xf>
    <xf numFmtId="1" fontId="4" fillId="33" borderId="65" xfId="0" applyNumberFormat="1" applyFont="1" applyFill="1" applyBorder="1" applyAlignment="1">
      <alignment horizontal="center" vertical="center"/>
    </xf>
    <xf numFmtId="1" fontId="4" fillId="33" borderId="31" xfId="0" applyNumberFormat="1" applyFont="1" applyFill="1" applyBorder="1" applyAlignment="1">
      <alignment horizontal="center" vertical="center"/>
    </xf>
    <xf numFmtId="1" fontId="81" fillId="0" borderId="55" xfId="0" applyNumberFormat="1" applyFont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16" fillId="33" borderId="39" xfId="0" applyFont="1" applyFill="1" applyBorder="1" applyAlignment="1">
      <alignment horizontal="center" vertical="center"/>
    </xf>
    <xf numFmtId="0" fontId="16" fillId="33" borderId="40" xfId="0" applyFont="1" applyFill="1" applyBorder="1" applyAlignment="1">
      <alignment horizontal="center" vertical="center"/>
    </xf>
    <xf numFmtId="0" fontId="89" fillId="33" borderId="66" xfId="0" applyFont="1" applyFill="1" applyBorder="1" applyAlignment="1">
      <alignment horizontal="center" vertical="center"/>
    </xf>
    <xf numFmtId="0" fontId="89" fillId="33" borderId="39" xfId="0" applyFont="1" applyFill="1" applyBorder="1" applyAlignment="1">
      <alignment horizontal="center" vertical="center"/>
    </xf>
    <xf numFmtId="0" fontId="89" fillId="33" borderId="40" xfId="0" applyFont="1" applyFill="1" applyBorder="1" applyAlignment="1">
      <alignment horizontal="center" vertical="center"/>
    </xf>
    <xf numFmtId="2" fontId="84" fillId="33" borderId="54" xfId="0" applyNumberFormat="1" applyFont="1" applyFill="1" applyBorder="1" applyAlignment="1">
      <alignment horizontal="center"/>
    </xf>
    <xf numFmtId="0" fontId="90" fillId="33" borderId="0" xfId="0" applyFont="1" applyFill="1" applyAlignment="1">
      <alignment/>
    </xf>
    <xf numFmtId="0" fontId="71" fillId="0" borderId="67" xfId="0" applyFont="1" applyFill="1" applyBorder="1" applyAlignment="1">
      <alignment horizontal="center" vertical="center"/>
    </xf>
    <xf numFmtId="0" fontId="71" fillId="0" borderId="41" xfId="0" applyFont="1" applyFill="1" applyBorder="1" applyAlignment="1">
      <alignment horizontal="center" vertical="center"/>
    </xf>
    <xf numFmtId="0" fontId="71" fillId="0" borderId="20" xfId="0" applyFont="1" applyFill="1" applyBorder="1" applyAlignment="1">
      <alignment horizontal="center" vertical="center"/>
    </xf>
    <xf numFmtId="0" fontId="73" fillId="0" borderId="51" xfId="0" applyFont="1" applyFill="1" applyBorder="1" applyAlignment="1">
      <alignment/>
    </xf>
    <xf numFmtId="0" fontId="73" fillId="0" borderId="42" xfId="0" applyFont="1" applyFill="1" applyBorder="1" applyAlignment="1">
      <alignment/>
    </xf>
    <xf numFmtId="0" fontId="73" fillId="0" borderId="43" xfId="0" applyFont="1" applyFill="1" applyBorder="1" applyAlignment="1">
      <alignment/>
    </xf>
    <xf numFmtId="0" fontId="80" fillId="33" borderId="67" xfId="0" applyFont="1" applyFill="1" applyBorder="1" applyAlignment="1">
      <alignment horizontal="center" vertical="center"/>
    </xf>
    <xf numFmtId="0" fontId="80" fillId="33" borderId="41" xfId="0" applyFont="1" applyFill="1" applyBorder="1" applyAlignment="1">
      <alignment horizontal="center" vertical="center"/>
    </xf>
    <xf numFmtId="0" fontId="80" fillId="33" borderId="20" xfId="0" applyFont="1" applyFill="1" applyBorder="1" applyAlignment="1">
      <alignment horizontal="center" vertical="center"/>
    </xf>
    <xf numFmtId="0" fontId="80" fillId="33" borderId="51" xfId="0" applyFont="1" applyFill="1" applyBorder="1" applyAlignment="1">
      <alignment horizontal="center" vertical="center"/>
    </xf>
    <xf numFmtId="0" fontId="80" fillId="33" borderId="42" xfId="0" applyFont="1" applyFill="1" applyBorder="1" applyAlignment="1">
      <alignment horizontal="center" vertical="center"/>
    </xf>
    <xf numFmtId="0" fontId="80" fillId="33" borderId="43" xfId="0" applyFont="1" applyFill="1" applyBorder="1" applyAlignment="1">
      <alignment horizontal="center" vertical="center"/>
    </xf>
    <xf numFmtId="0" fontId="85" fillId="33" borderId="51" xfId="0" applyFont="1" applyFill="1" applyBorder="1" applyAlignment="1">
      <alignment horizontal="center" vertical="center"/>
    </xf>
    <xf numFmtId="0" fontId="85" fillId="33" borderId="42" xfId="0" applyFont="1" applyFill="1" applyBorder="1" applyAlignment="1">
      <alignment horizontal="center" vertical="center"/>
    </xf>
    <xf numFmtId="0" fontId="85" fillId="33" borderId="41" xfId="0" applyFont="1" applyFill="1" applyBorder="1" applyAlignment="1">
      <alignment horizontal="center" vertical="center"/>
    </xf>
    <xf numFmtId="0" fontId="85" fillId="33" borderId="20" xfId="0" applyFont="1" applyFill="1" applyBorder="1" applyAlignment="1">
      <alignment horizontal="center" vertical="center"/>
    </xf>
    <xf numFmtId="0" fontId="85" fillId="33" borderId="43" xfId="0" applyFont="1" applyFill="1" applyBorder="1" applyAlignment="1">
      <alignment horizontal="center" vertical="center"/>
    </xf>
    <xf numFmtId="0" fontId="71" fillId="33" borderId="51" xfId="0" applyFont="1" applyFill="1" applyBorder="1" applyAlignment="1">
      <alignment horizontal="center" vertical="center"/>
    </xf>
    <xf numFmtId="0" fontId="71" fillId="33" borderId="42" xfId="0" applyFont="1" applyFill="1" applyBorder="1" applyAlignment="1">
      <alignment horizontal="center" vertical="center"/>
    </xf>
    <xf numFmtId="0" fontId="71" fillId="33" borderId="43" xfId="0" applyFont="1" applyFill="1" applyBorder="1" applyAlignment="1">
      <alignment horizontal="center" vertical="center"/>
    </xf>
    <xf numFmtId="0" fontId="71" fillId="33" borderId="52" xfId="0" applyFont="1" applyFill="1" applyBorder="1" applyAlignment="1">
      <alignment horizontal="center" vertical="center"/>
    </xf>
    <xf numFmtId="0" fontId="71" fillId="33" borderId="68" xfId="0" applyFont="1" applyFill="1" applyBorder="1" applyAlignment="1">
      <alignment horizontal="center" vertical="center"/>
    </xf>
    <xf numFmtId="0" fontId="71" fillId="33" borderId="53" xfId="0" applyFont="1" applyFill="1" applyBorder="1" applyAlignment="1">
      <alignment horizontal="center" vertical="center"/>
    </xf>
    <xf numFmtId="0" fontId="83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15" xfId="52"/>
    <cellStyle name="Normal 3" xfId="53"/>
    <cellStyle name="Normal 7" xfId="54"/>
    <cellStyle name="Normal 8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0</xdr:row>
      <xdr:rowOff>38100</xdr:rowOff>
    </xdr:from>
    <xdr:to>
      <xdr:col>9</xdr:col>
      <xdr:colOff>552450</xdr:colOff>
      <xdr:row>3</xdr:row>
      <xdr:rowOff>19050</xdr:rowOff>
    </xdr:to>
    <xdr:pic>
      <xdr:nvPicPr>
        <xdr:cNvPr id="1" name="Image 1" descr="C:\Users\USER\AppData\Local\Temp\logo université Constantine 1_corrigé-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38100"/>
          <a:ext cx="1619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0</xdr:row>
      <xdr:rowOff>0</xdr:rowOff>
    </xdr:from>
    <xdr:to>
      <xdr:col>10</xdr:col>
      <xdr:colOff>342900</xdr:colOff>
      <xdr:row>2</xdr:row>
      <xdr:rowOff>152400</xdr:rowOff>
    </xdr:to>
    <xdr:pic>
      <xdr:nvPicPr>
        <xdr:cNvPr id="1" name="Image 1" descr="C:\Users\USER\AppData\Local\Temp\logo université Constantine 1_corrigé-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0"/>
          <a:ext cx="1657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2"/>
  <sheetViews>
    <sheetView tabSelected="1" zoomScale="69" zoomScaleNormal="69" zoomScalePageLayoutView="0" workbookViewId="0" topLeftCell="C26">
      <selection activeCell="F32" sqref="F32 H32 J32"/>
    </sheetView>
  </sheetViews>
  <sheetFormatPr defaultColWidth="11.421875" defaultRowHeight="15"/>
  <cols>
    <col min="1" max="2" width="0" style="0" hidden="1" customWidth="1"/>
    <col min="3" max="3" width="6.57421875" style="0" customWidth="1"/>
    <col min="4" max="4" width="23.7109375" style="0" customWidth="1"/>
    <col min="5" max="5" width="28.28125" style="0" customWidth="1"/>
    <col min="6" max="6" width="11.421875" style="232" customWidth="1"/>
    <col min="7" max="7" width="6.140625" style="0" customWidth="1"/>
    <col min="8" max="8" width="11.421875" style="232" customWidth="1"/>
    <col min="9" max="9" width="6.28125" style="0" customWidth="1"/>
    <col min="10" max="10" width="11.421875" style="232" customWidth="1"/>
    <col min="11" max="11" width="6.00390625" style="232" customWidth="1"/>
    <col min="12" max="12" width="10.8515625" style="232" customWidth="1"/>
    <col min="13" max="13" width="6.421875" style="232" customWidth="1"/>
    <col min="14" max="14" width="11.421875" style="232" customWidth="1"/>
    <col min="15" max="15" width="5.8515625" style="232" customWidth="1"/>
    <col min="16" max="16" width="12.57421875" style="232" bestFit="1" customWidth="1"/>
    <col min="17" max="17" width="6.421875" style="0" customWidth="1"/>
    <col min="18" max="18" width="11.421875" style="232" customWidth="1"/>
    <col min="19" max="19" width="6.28125" style="232" customWidth="1"/>
    <col min="20" max="20" width="11.421875" style="232" customWidth="1"/>
    <col min="21" max="21" width="5.7109375" style="0" customWidth="1"/>
    <col min="22" max="22" width="12.140625" style="0" customWidth="1"/>
    <col min="23" max="23" width="6.28125" style="0" customWidth="1"/>
    <col min="24" max="24" width="11.421875" style="232" customWidth="1"/>
    <col min="25" max="25" width="6.57421875" style="0" customWidth="1"/>
    <col min="26" max="26" width="10.00390625" style="0" customWidth="1"/>
    <col min="27" max="27" width="6.57421875" style="0" customWidth="1"/>
    <col min="30" max="30" width="5.7109375" style="0" customWidth="1"/>
  </cols>
  <sheetData>
    <row r="1" spans="4:15" ht="18.75">
      <c r="D1" s="284"/>
      <c r="E1" s="235"/>
      <c r="F1" s="235"/>
      <c r="G1" s="235"/>
      <c r="H1" s="393" t="s">
        <v>209</v>
      </c>
      <c r="I1" s="235"/>
      <c r="J1" s="235"/>
      <c r="K1" s="236"/>
      <c r="L1" s="121"/>
      <c r="M1" s="236"/>
      <c r="N1" s="236"/>
      <c r="O1" s="236"/>
    </row>
    <row r="2" spans="1:29" ht="18.75">
      <c r="A2" s="232"/>
      <c r="B2" s="6"/>
      <c r="C2" s="5"/>
      <c r="D2" s="284"/>
      <c r="E2" s="120"/>
      <c r="F2" s="120"/>
      <c r="G2" s="120"/>
      <c r="H2" s="393" t="s">
        <v>210</v>
      </c>
      <c r="I2" s="120"/>
      <c r="J2" s="120"/>
      <c r="K2" s="120"/>
      <c r="L2" s="120"/>
      <c r="M2" s="120"/>
      <c r="N2" s="120"/>
      <c r="Q2" s="280"/>
      <c r="U2" s="280"/>
      <c r="V2" s="280"/>
      <c r="W2" s="280"/>
      <c r="Y2" s="280"/>
      <c r="Z2" s="280"/>
      <c r="AA2" s="280"/>
      <c r="AB2" s="280"/>
      <c r="AC2" s="280"/>
    </row>
    <row r="3" spans="1:29" ht="15.75">
      <c r="A3" s="232"/>
      <c r="B3" s="1"/>
      <c r="C3" s="1"/>
      <c r="D3" s="119"/>
      <c r="E3" s="120" t="s">
        <v>211</v>
      </c>
      <c r="F3" s="120"/>
      <c r="G3" s="120"/>
      <c r="H3" s="120"/>
      <c r="I3" s="120"/>
      <c r="J3" s="120"/>
      <c r="K3" s="120"/>
      <c r="L3" s="120"/>
      <c r="M3" s="120"/>
      <c r="N3" s="120"/>
      <c r="Q3" s="280"/>
      <c r="U3" s="280"/>
      <c r="V3" s="280"/>
      <c r="W3" s="280"/>
      <c r="Y3" s="280"/>
      <c r="Z3" s="280"/>
      <c r="AA3" s="280"/>
      <c r="AB3" s="280"/>
      <c r="AC3" s="280"/>
    </row>
    <row r="4" spans="1:29" ht="15.75">
      <c r="A4" s="232"/>
      <c r="B4" s="1"/>
      <c r="C4" s="1"/>
      <c r="D4" s="119"/>
      <c r="E4" s="120"/>
      <c r="F4" s="120"/>
      <c r="G4" s="120"/>
      <c r="H4" s="120"/>
      <c r="I4" s="120"/>
      <c r="J4" s="120"/>
      <c r="K4" s="120"/>
      <c r="L4" s="120"/>
      <c r="M4" s="120"/>
      <c r="N4" s="120"/>
      <c r="Q4" s="280"/>
      <c r="U4" s="280"/>
      <c r="V4" s="280"/>
      <c r="W4" s="280"/>
      <c r="Y4" s="280"/>
      <c r="Z4" s="280"/>
      <c r="AA4" s="280"/>
      <c r="AB4" s="280"/>
      <c r="AC4" s="280"/>
    </row>
    <row r="5" spans="1:29" ht="14.25">
      <c r="A5" s="232"/>
      <c r="B5" s="1"/>
      <c r="C5" s="1"/>
      <c r="D5" s="280"/>
      <c r="E5" s="280"/>
      <c r="G5" s="280"/>
      <c r="I5" s="280"/>
      <c r="Q5" s="280"/>
      <c r="U5" s="280"/>
      <c r="V5" s="280"/>
      <c r="W5" s="280"/>
      <c r="Y5" s="280"/>
      <c r="Z5" s="280"/>
      <c r="AA5" s="280"/>
      <c r="AB5" s="280"/>
      <c r="AC5" s="280"/>
    </row>
    <row r="6" spans="1:29" ht="17.25">
      <c r="A6" s="133"/>
      <c r="B6" s="134"/>
      <c r="C6" s="134"/>
      <c r="D6" s="280"/>
      <c r="H6" s="122" t="s">
        <v>12</v>
      </c>
      <c r="I6" s="122"/>
      <c r="J6" s="282"/>
      <c r="K6" s="282"/>
      <c r="L6" s="282"/>
      <c r="M6" s="282"/>
      <c r="Q6" s="133"/>
      <c r="U6" s="133"/>
      <c r="V6" s="133"/>
      <c r="W6" s="133"/>
      <c r="Y6" s="133"/>
      <c r="Z6" s="133"/>
      <c r="AA6" s="133"/>
      <c r="AB6" s="133"/>
      <c r="AC6" s="280"/>
    </row>
    <row r="7" spans="1:29" ht="17.25">
      <c r="A7" s="133"/>
      <c r="B7" s="134"/>
      <c r="C7" s="134"/>
      <c r="D7" s="280"/>
      <c r="H7" s="123" t="s">
        <v>247</v>
      </c>
      <c r="I7" s="123"/>
      <c r="J7" s="123"/>
      <c r="K7" s="282"/>
      <c r="L7" s="282"/>
      <c r="M7" s="282"/>
      <c r="Q7" s="133"/>
      <c r="U7" s="133"/>
      <c r="V7" s="133"/>
      <c r="W7" s="133"/>
      <c r="Y7" s="133"/>
      <c r="Z7" s="133"/>
      <c r="AA7" s="133"/>
      <c r="AB7" s="133"/>
      <c r="AC7" s="280"/>
    </row>
    <row r="8" spans="1:29" ht="18" thickBot="1">
      <c r="A8" s="133"/>
      <c r="B8" s="280"/>
      <c r="C8" s="280"/>
      <c r="D8" s="280"/>
      <c r="H8" s="122" t="s">
        <v>214</v>
      </c>
      <c r="I8" s="282"/>
      <c r="J8" s="282"/>
      <c r="K8" s="282"/>
      <c r="L8" s="282"/>
      <c r="M8" s="282"/>
      <c r="Q8" s="280"/>
      <c r="U8" s="280"/>
      <c r="V8" s="280"/>
      <c r="W8" s="280"/>
      <c r="Y8" s="280"/>
      <c r="Z8" s="280"/>
      <c r="AA8" s="280"/>
      <c r="AB8" s="133"/>
      <c r="AC8" s="232"/>
    </row>
    <row r="9" spans="1:30" ht="21" thickBot="1">
      <c r="A9" s="232"/>
      <c r="B9" s="89"/>
      <c r="C9" s="136"/>
      <c r="D9" s="136"/>
      <c r="E9" s="136"/>
      <c r="F9" s="434" t="s">
        <v>29</v>
      </c>
      <c r="G9" s="435"/>
      <c r="H9" s="435"/>
      <c r="I9" s="435"/>
      <c r="J9" s="435"/>
      <c r="K9" s="435"/>
      <c r="L9" s="435"/>
      <c r="M9" s="436"/>
      <c r="N9" s="434" t="s">
        <v>13</v>
      </c>
      <c r="O9" s="435"/>
      <c r="P9" s="435"/>
      <c r="Q9" s="435"/>
      <c r="R9" s="435"/>
      <c r="S9" s="435"/>
      <c r="T9" s="434" t="s">
        <v>34</v>
      </c>
      <c r="U9" s="435"/>
      <c r="V9" s="435"/>
      <c r="W9" s="436"/>
      <c r="X9" s="434" t="s">
        <v>218</v>
      </c>
      <c r="Y9" s="435"/>
      <c r="Z9" s="435"/>
      <c r="AA9" s="436"/>
      <c r="AB9" s="437" t="s">
        <v>217</v>
      </c>
      <c r="AC9" s="438"/>
      <c r="AD9" s="439"/>
    </row>
    <row r="10" spans="1:33" ht="265.5" customHeight="1" thickBot="1">
      <c r="A10" s="232"/>
      <c r="B10" s="280"/>
      <c r="C10" s="189" t="s">
        <v>230</v>
      </c>
      <c r="D10" s="189" t="s">
        <v>1</v>
      </c>
      <c r="E10" s="189" t="s">
        <v>2</v>
      </c>
      <c r="F10" s="165" t="s">
        <v>216</v>
      </c>
      <c r="G10" s="139" t="s">
        <v>16</v>
      </c>
      <c r="H10" s="176" t="s">
        <v>221</v>
      </c>
      <c r="I10" s="139" t="s">
        <v>16</v>
      </c>
      <c r="J10" s="176" t="s">
        <v>82</v>
      </c>
      <c r="K10" s="179" t="s">
        <v>16</v>
      </c>
      <c r="L10" s="174" t="s">
        <v>23</v>
      </c>
      <c r="M10" s="168" t="s">
        <v>78</v>
      </c>
      <c r="N10" s="165" t="s">
        <v>219</v>
      </c>
      <c r="O10" s="175" t="s">
        <v>16</v>
      </c>
      <c r="P10" s="175" t="s">
        <v>220</v>
      </c>
      <c r="Q10" s="130" t="s">
        <v>18</v>
      </c>
      <c r="R10" s="174" t="s">
        <v>14</v>
      </c>
      <c r="S10" s="168" t="s">
        <v>222</v>
      </c>
      <c r="T10" s="169" t="s">
        <v>226</v>
      </c>
      <c r="U10" s="130" t="s">
        <v>19</v>
      </c>
      <c r="V10" s="137" t="s">
        <v>31</v>
      </c>
      <c r="W10" s="138" t="s">
        <v>223</v>
      </c>
      <c r="X10" s="169" t="s">
        <v>224</v>
      </c>
      <c r="Y10" s="285" t="s">
        <v>27</v>
      </c>
      <c r="Z10" s="137" t="s">
        <v>59</v>
      </c>
      <c r="AA10" s="138" t="s">
        <v>225</v>
      </c>
      <c r="AB10" s="286" t="s">
        <v>20</v>
      </c>
      <c r="AC10" s="139" t="s">
        <v>21</v>
      </c>
      <c r="AD10" s="130" t="s">
        <v>22</v>
      </c>
      <c r="AE10" s="140"/>
      <c r="AF10" s="232"/>
      <c r="AG10" s="280"/>
    </row>
    <row r="11" spans="3:31" ht="17.25">
      <c r="C11" s="297">
        <v>1</v>
      </c>
      <c r="D11" s="395" t="s">
        <v>287</v>
      </c>
      <c r="E11" s="396" t="s">
        <v>106</v>
      </c>
      <c r="F11" s="294">
        <v>58.800000000000004</v>
      </c>
      <c r="G11" s="74">
        <v>6</v>
      </c>
      <c r="H11" s="288">
        <v>46.2</v>
      </c>
      <c r="I11" s="74">
        <v>6</v>
      </c>
      <c r="J11" s="288">
        <v>46.628571428571426</v>
      </c>
      <c r="K11" s="86">
        <v>6</v>
      </c>
      <c r="L11" s="60">
        <f aca="true" t="shared" si="0" ref="L11:L57">(F11+H11+J11)/9</f>
        <v>16.847619047619048</v>
      </c>
      <c r="M11" s="61">
        <f aca="true" t="shared" si="1" ref="M11:M25">G11+I11+K11</f>
        <v>18</v>
      </c>
      <c r="N11" s="404">
        <v>48.599999999999994</v>
      </c>
      <c r="O11" s="74">
        <v>6</v>
      </c>
      <c r="P11" s="288">
        <v>40</v>
      </c>
      <c r="Q11" s="86">
        <v>3</v>
      </c>
      <c r="R11" s="60">
        <f aca="true" t="shared" si="2" ref="R11:R57">(N11+P11)/5</f>
        <v>17.72</v>
      </c>
      <c r="S11" s="412">
        <f aca="true" t="shared" si="3" ref="S11:S20">O11+Q11</f>
        <v>9</v>
      </c>
      <c r="T11" s="411">
        <v>13</v>
      </c>
      <c r="U11" s="418">
        <v>0</v>
      </c>
      <c r="V11" s="419">
        <f aca="true" t="shared" si="4" ref="V11:V57">(T11)/2</f>
        <v>6.5</v>
      </c>
      <c r="W11" s="420">
        <f aca="true" t="shared" si="5" ref="W11:W57">U11</f>
        <v>0</v>
      </c>
      <c r="X11" s="404">
        <v>17</v>
      </c>
      <c r="Y11" s="421">
        <v>1</v>
      </c>
      <c r="Z11" s="60">
        <f aca="true" t="shared" si="6" ref="Z11:Z57">X11</f>
        <v>17</v>
      </c>
      <c r="AA11" s="357">
        <f aca="true" t="shared" si="7" ref="AA11:AA57">Y11</f>
        <v>1</v>
      </c>
      <c r="AB11" s="237">
        <f aca="true" t="shared" si="8" ref="AB11:AB57">F11+H11+J11+N11+P11+T11+X11</f>
        <v>270.2285714285714</v>
      </c>
      <c r="AC11" s="289">
        <f aca="true" t="shared" si="9" ref="AC11:AC57">AB11/17</f>
        <v>15.89579831932773</v>
      </c>
      <c r="AD11" s="357">
        <v>30</v>
      </c>
      <c r="AE11" s="426" t="s">
        <v>227</v>
      </c>
    </row>
    <row r="12" spans="3:31" ht="17.25">
      <c r="C12" s="301">
        <v>2</v>
      </c>
      <c r="D12" s="299" t="s">
        <v>299</v>
      </c>
      <c r="E12" s="305" t="s">
        <v>255</v>
      </c>
      <c r="F12" s="309">
        <v>59.400000000000006</v>
      </c>
      <c r="G12" s="77">
        <v>6</v>
      </c>
      <c r="H12" s="307">
        <v>45.599999999999994</v>
      </c>
      <c r="I12" s="77">
        <v>6</v>
      </c>
      <c r="J12" s="307">
        <v>33.34285714285714</v>
      </c>
      <c r="K12" s="87">
        <v>6</v>
      </c>
      <c r="L12" s="55">
        <f t="shared" si="0"/>
        <v>15.371428571428574</v>
      </c>
      <c r="M12" s="56">
        <f t="shared" si="1"/>
        <v>18</v>
      </c>
      <c r="N12" s="405">
        <v>49.800000000000004</v>
      </c>
      <c r="O12" s="77">
        <v>6</v>
      </c>
      <c r="P12" s="307">
        <v>31.200000000000003</v>
      </c>
      <c r="Q12" s="87">
        <v>3</v>
      </c>
      <c r="R12" s="55">
        <f t="shared" si="2"/>
        <v>16.2</v>
      </c>
      <c r="S12" s="413">
        <f t="shared" si="3"/>
        <v>9</v>
      </c>
      <c r="T12" s="405">
        <v>26</v>
      </c>
      <c r="U12" s="87">
        <v>2</v>
      </c>
      <c r="V12" s="55">
        <f t="shared" si="4"/>
        <v>13</v>
      </c>
      <c r="W12" s="56">
        <f t="shared" si="5"/>
        <v>2</v>
      </c>
      <c r="X12" s="405">
        <v>17.4</v>
      </c>
      <c r="Y12" s="422">
        <v>1</v>
      </c>
      <c r="Z12" s="55">
        <f t="shared" si="6"/>
        <v>17.4</v>
      </c>
      <c r="AA12" s="358">
        <f t="shared" si="7"/>
        <v>1</v>
      </c>
      <c r="AB12" s="238">
        <f t="shared" si="8"/>
        <v>262.74285714285713</v>
      </c>
      <c r="AC12" s="308">
        <f t="shared" si="9"/>
        <v>15.45546218487395</v>
      </c>
      <c r="AD12" s="358">
        <f>M12+S12+W12+AA12</f>
        <v>30</v>
      </c>
      <c r="AE12" s="427" t="s">
        <v>227</v>
      </c>
    </row>
    <row r="13" spans="3:31" ht="17.25">
      <c r="C13" s="301">
        <v>3</v>
      </c>
      <c r="D13" s="299" t="s">
        <v>334</v>
      </c>
      <c r="E13" s="305" t="s">
        <v>335</v>
      </c>
      <c r="F13" s="309">
        <v>54</v>
      </c>
      <c r="G13" s="77">
        <v>6</v>
      </c>
      <c r="H13" s="307">
        <v>45.75</v>
      </c>
      <c r="I13" s="77">
        <v>6</v>
      </c>
      <c r="J13" s="307">
        <v>40.90714285714285</v>
      </c>
      <c r="K13" s="87">
        <v>6</v>
      </c>
      <c r="L13" s="55">
        <f t="shared" si="0"/>
        <v>15.628571428571426</v>
      </c>
      <c r="M13" s="56">
        <f t="shared" si="1"/>
        <v>18</v>
      </c>
      <c r="N13" s="405">
        <v>42.3</v>
      </c>
      <c r="O13" s="77">
        <v>6</v>
      </c>
      <c r="P13" s="307">
        <v>40</v>
      </c>
      <c r="Q13" s="87">
        <v>3</v>
      </c>
      <c r="R13" s="55">
        <f t="shared" si="2"/>
        <v>16.46</v>
      </c>
      <c r="S13" s="413">
        <f t="shared" si="3"/>
        <v>9</v>
      </c>
      <c r="T13" s="406">
        <v>14</v>
      </c>
      <c r="U13" s="150">
        <v>0</v>
      </c>
      <c r="V13" s="328">
        <f t="shared" si="4"/>
        <v>7</v>
      </c>
      <c r="W13" s="337">
        <f t="shared" si="5"/>
        <v>0</v>
      </c>
      <c r="X13" s="405">
        <v>18</v>
      </c>
      <c r="Y13" s="422">
        <v>1</v>
      </c>
      <c r="Z13" s="55">
        <f t="shared" si="6"/>
        <v>18</v>
      </c>
      <c r="AA13" s="358">
        <f t="shared" si="7"/>
        <v>1</v>
      </c>
      <c r="AB13" s="238">
        <f t="shared" si="8"/>
        <v>254.95714285714286</v>
      </c>
      <c r="AC13" s="308">
        <f t="shared" si="9"/>
        <v>14.997478991596639</v>
      </c>
      <c r="AD13" s="358">
        <v>30</v>
      </c>
      <c r="AE13" s="427" t="s">
        <v>227</v>
      </c>
    </row>
    <row r="14" spans="3:31" ht="17.25">
      <c r="C14" s="301">
        <v>4</v>
      </c>
      <c r="D14" s="299" t="s">
        <v>285</v>
      </c>
      <c r="E14" s="305" t="s">
        <v>286</v>
      </c>
      <c r="F14" s="309">
        <v>58.5</v>
      </c>
      <c r="G14" s="77">
        <v>6</v>
      </c>
      <c r="H14" s="307">
        <v>44.699999999999996</v>
      </c>
      <c r="I14" s="77">
        <v>6</v>
      </c>
      <c r="J14" s="307">
        <v>37.864285714285714</v>
      </c>
      <c r="K14" s="87">
        <v>6</v>
      </c>
      <c r="L14" s="55">
        <f t="shared" si="0"/>
        <v>15.67380952380952</v>
      </c>
      <c r="M14" s="56">
        <f t="shared" si="1"/>
        <v>18</v>
      </c>
      <c r="N14" s="405">
        <v>50.699999999999996</v>
      </c>
      <c r="O14" s="77">
        <v>6</v>
      </c>
      <c r="P14" s="307">
        <v>24.4</v>
      </c>
      <c r="Q14" s="87">
        <v>3</v>
      </c>
      <c r="R14" s="55">
        <f t="shared" si="2"/>
        <v>15.02</v>
      </c>
      <c r="S14" s="413">
        <f t="shared" si="3"/>
        <v>9</v>
      </c>
      <c r="T14" s="405">
        <v>21</v>
      </c>
      <c r="U14" s="87">
        <v>2</v>
      </c>
      <c r="V14" s="55">
        <f t="shared" si="4"/>
        <v>10.5</v>
      </c>
      <c r="W14" s="56">
        <f t="shared" si="5"/>
        <v>2</v>
      </c>
      <c r="X14" s="405">
        <v>14.399999999999999</v>
      </c>
      <c r="Y14" s="422">
        <v>1</v>
      </c>
      <c r="Z14" s="55">
        <f t="shared" si="6"/>
        <v>14.399999999999999</v>
      </c>
      <c r="AA14" s="358">
        <f t="shared" si="7"/>
        <v>1</v>
      </c>
      <c r="AB14" s="238">
        <f t="shared" si="8"/>
        <v>251.5642857142857</v>
      </c>
      <c r="AC14" s="308">
        <f t="shared" si="9"/>
        <v>14.797899159663864</v>
      </c>
      <c r="AD14" s="358">
        <f>M14+S14+W14+AA14</f>
        <v>30</v>
      </c>
      <c r="AE14" s="427" t="s">
        <v>227</v>
      </c>
    </row>
    <row r="15" spans="3:31" ht="17.25">
      <c r="C15" s="301">
        <v>5</v>
      </c>
      <c r="D15" s="299" t="s">
        <v>281</v>
      </c>
      <c r="E15" s="305" t="s">
        <v>282</v>
      </c>
      <c r="F15" s="309">
        <v>57.89999999999999</v>
      </c>
      <c r="G15" s="77">
        <v>6</v>
      </c>
      <c r="H15" s="307">
        <v>43.5</v>
      </c>
      <c r="I15" s="77">
        <v>6</v>
      </c>
      <c r="J15" s="307">
        <v>40.56428571428572</v>
      </c>
      <c r="K15" s="87">
        <v>6</v>
      </c>
      <c r="L15" s="55">
        <f t="shared" si="0"/>
        <v>15.773809523809526</v>
      </c>
      <c r="M15" s="56">
        <f t="shared" si="1"/>
        <v>18</v>
      </c>
      <c r="N15" s="405">
        <v>43.2</v>
      </c>
      <c r="O15" s="77">
        <v>6</v>
      </c>
      <c r="P15" s="307">
        <v>32.4</v>
      </c>
      <c r="Q15" s="87">
        <v>3</v>
      </c>
      <c r="R15" s="55">
        <f t="shared" si="2"/>
        <v>15.12</v>
      </c>
      <c r="S15" s="413">
        <f t="shared" si="3"/>
        <v>9</v>
      </c>
      <c r="T15" s="406">
        <v>16</v>
      </c>
      <c r="U15" s="150">
        <v>0</v>
      </c>
      <c r="V15" s="328">
        <f t="shared" si="4"/>
        <v>8</v>
      </c>
      <c r="W15" s="337">
        <f t="shared" si="5"/>
        <v>0</v>
      </c>
      <c r="X15" s="405">
        <v>13.7</v>
      </c>
      <c r="Y15" s="422">
        <v>1</v>
      </c>
      <c r="Z15" s="55">
        <f t="shared" si="6"/>
        <v>13.7</v>
      </c>
      <c r="AA15" s="358">
        <f t="shared" si="7"/>
        <v>1</v>
      </c>
      <c r="AB15" s="238">
        <f t="shared" si="8"/>
        <v>247.2642857142857</v>
      </c>
      <c r="AC15" s="308">
        <f t="shared" si="9"/>
        <v>14.544957983193276</v>
      </c>
      <c r="AD15" s="358">
        <v>30</v>
      </c>
      <c r="AE15" s="427" t="s">
        <v>227</v>
      </c>
    </row>
    <row r="16" spans="3:31" ht="17.25">
      <c r="C16" s="301">
        <v>6</v>
      </c>
      <c r="D16" s="299" t="s">
        <v>291</v>
      </c>
      <c r="E16" s="305" t="s">
        <v>292</v>
      </c>
      <c r="F16" s="309">
        <v>56.699999999999996</v>
      </c>
      <c r="G16" s="77">
        <v>6</v>
      </c>
      <c r="H16" s="307">
        <v>46.8</v>
      </c>
      <c r="I16" s="77">
        <v>6</v>
      </c>
      <c r="J16" s="307">
        <v>34.22142857142857</v>
      </c>
      <c r="K16" s="87">
        <v>6</v>
      </c>
      <c r="L16" s="55">
        <f t="shared" si="0"/>
        <v>15.30238095238095</v>
      </c>
      <c r="M16" s="56">
        <f t="shared" si="1"/>
        <v>18</v>
      </c>
      <c r="N16" s="405">
        <v>38.400000000000006</v>
      </c>
      <c r="O16" s="77">
        <v>6</v>
      </c>
      <c r="P16" s="307">
        <v>30.4</v>
      </c>
      <c r="Q16" s="87">
        <v>3</v>
      </c>
      <c r="R16" s="55">
        <f t="shared" si="2"/>
        <v>13.760000000000002</v>
      </c>
      <c r="S16" s="413">
        <f t="shared" si="3"/>
        <v>9</v>
      </c>
      <c r="T16" s="405">
        <v>22</v>
      </c>
      <c r="U16" s="87">
        <v>2</v>
      </c>
      <c r="V16" s="55">
        <f t="shared" si="4"/>
        <v>11</v>
      </c>
      <c r="W16" s="56">
        <f t="shared" si="5"/>
        <v>2</v>
      </c>
      <c r="X16" s="405">
        <v>17.5</v>
      </c>
      <c r="Y16" s="422">
        <v>1</v>
      </c>
      <c r="Z16" s="55">
        <f t="shared" si="6"/>
        <v>17.5</v>
      </c>
      <c r="AA16" s="358">
        <f t="shared" si="7"/>
        <v>1</v>
      </c>
      <c r="AB16" s="238">
        <f t="shared" si="8"/>
        <v>246.02142857142857</v>
      </c>
      <c r="AC16" s="308">
        <f t="shared" si="9"/>
        <v>14.471848739495798</v>
      </c>
      <c r="AD16" s="358">
        <f>M16+S16+W16+AA16</f>
        <v>30</v>
      </c>
      <c r="AE16" s="427" t="s">
        <v>227</v>
      </c>
    </row>
    <row r="17" spans="3:31" ht="17.25">
      <c r="C17" s="301">
        <v>7</v>
      </c>
      <c r="D17" s="299" t="s">
        <v>254</v>
      </c>
      <c r="E17" s="305" t="s">
        <v>255</v>
      </c>
      <c r="F17" s="309">
        <v>57.89999999999999</v>
      </c>
      <c r="G17" s="77">
        <v>6</v>
      </c>
      <c r="H17" s="307">
        <v>46.5</v>
      </c>
      <c r="I17" s="77">
        <v>6</v>
      </c>
      <c r="J17" s="307">
        <v>34.800000000000004</v>
      </c>
      <c r="K17" s="87">
        <v>6</v>
      </c>
      <c r="L17" s="55">
        <f t="shared" si="0"/>
        <v>15.466666666666665</v>
      </c>
      <c r="M17" s="56">
        <f t="shared" si="1"/>
        <v>18</v>
      </c>
      <c r="N17" s="405">
        <v>42.599999999999994</v>
      </c>
      <c r="O17" s="77">
        <v>6</v>
      </c>
      <c r="P17" s="307">
        <v>29.6</v>
      </c>
      <c r="Q17" s="87">
        <v>3</v>
      </c>
      <c r="R17" s="55">
        <f t="shared" si="2"/>
        <v>14.439999999999998</v>
      </c>
      <c r="S17" s="413">
        <f t="shared" si="3"/>
        <v>9</v>
      </c>
      <c r="T17" s="406">
        <v>13</v>
      </c>
      <c r="U17" s="150">
        <v>0</v>
      </c>
      <c r="V17" s="328">
        <f t="shared" si="4"/>
        <v>6.5</v>
      </c>
      <c r="W17" s="337">
        <f t="shared" si="5"/>
        <v>0</v>
      </c>
      <c r="X17" s="405">
        <v>15</v>
      </c>
      <c r="Y17" s="422">
        <v>1</v>
      </c>
      <c r="Z17" s="55">
        <f t="shared" si="6"/>
        <v>15</v>
      </c>
      <c r="AA17" s="358">
        <f t="shared" si="7"/>
        <v>1</v>
      </c>
      <c r="AB17" s="238">
        <f t="shared" si="8"/>
        <v>239.39999999999998</v>
      </c>
      <c r="AC17" s="308">
        <f t="shared" si="9"/>
        <v>14.082352941176469</v>
      </c>
      <c r="AD17" s="358">
        <v>30</v>
      </c>
      <c r="AE17" s="427" t="s">
        <v>227</v>
      </c>
    </row>
    <row r="18" spans="3:31" ht="17.25">
      <c r="C18" s="301">
        <v>8</v>
      </c>
      <c r="D18" s="299" t="s">
        <v>295</v>
      </c>
      <c r="E18" s="305" t="s">
        <v>296</v>
      </c>
      <c r="F18" s="309">
        <v>55.199999999999996</v>
      </c>
      <c r="G18" s="77">
        <v>6</v>
      </c>
      <c r="H18" s="307">
        <v>40.5</v>
      </c>
      <c r="I18" s="77">
        <v>6</v>
      </c>
      <c r="J18" s="307">
        <v>35.699999999999996</v>
      </c>
      <c r="K18" s="87">
        <v>6</v>
      </c>
      <c r="L18" s="55">
        <f t="shared" si="0"/>
        <v>14.599999999999998</v>
      </c>
      <c r="M18" s="56">
        <f t="shared" si="1"/>
        <v>18</v>
      </c>
      <c r="N18" s="405">
        <v>45</v>
      </c>
      <c r="O18" s="77">
        <v>6</v>
      </c>
      <c r="P18" s="307">
        <v>20</v>
      </c>
      <c r="Q18" s="87">
        <v>3</v>
      </c>
      <c r="R18" s="55">
        <f t="shared" si="2"/>
        <v>13</v>
      </c>
      <c r="S18" s="413">
        <f t="shared" si="3"/>
        <v>9</v>
      </c>
      <c r="T18" s="405">
        <v>25</v>
      </c>
      <c r="U18" s="87">
        <v>2</v>
      </c>
      <c r="V18" s="55">
        <f t="shared" si="4"/>
        <v>12.5</v>
      </c>
      <c r="W18" s="56">
        <f t="shared" si="5"/>
        <v>2</v>
      </c>
      <c r="X18" s="405">
        <v>16.2</v>
      </c>
      <c r="Y18" s="422">
        <v>1</v>
      </c>
      <c r="Z18" s="55">
        <f t="shared" si="6"/>
        <v>16.2</v>
      </c>
      <c r="AA18" s="358">
        <f t="shared" si="7"/>
        <v>1</v>
      </c>
      <c r="AB18" s="238">
        <f t="shared" si="8"/>
        <v>237.59999999999997</v>
      </c>
      <c r="AC18" s="308">
        <f t="shared" si="9"/>
        <v>13.976470588235292</v>
      </c>
      <c r="AD18" s="358">
        <f>M18+S18+W18+AA18</f>
        <v>30</v>
      </c>
      <c r="AE18" s="427" t="s">
        <v>227</v>
      </c>
    </row>
    <row r="19" spans="3:31" ht="17.25">
      <c r="C19" s="301">
        <v>9</v>
      </c>
      <c r="D19" s="299" t="s">
        <v>114</v>
      </c>
      <c r="E19" s="305" t="s">
        <v>88</v>
      </c>
      <c r="F19" s="309">
        <v>57</v>
      </c>
      <c r="G19" s="77">
        <v>6</v>
      </c>
      <c r="H19" s="307">
        <v>39.9</v>
      </c>
      <c r="I19" s="77">
        <v>6</v>
      </c>
      <c r="J19" s="307">
        <v>34</v>
      </c>
      <c r="K19" s="87">
        <v>6</v>
      </c>
      <c r="L19" s="55">
        <f t="shared" si="0"/>
        <v>14.544444444444444</v>
      </c>
      <c r="M19" s="56">
        <f t="shared" si="1"/>
        <v>18</v>
      </c>
      <c r="N19" s="405">
        <v>37.2</v>
      </c>
      <c r="O19" s="77">
        <v>6</v>
      </c>
      <c r="P19" s="307">
        <v>36.4</v>
      </c>
      <c r="Q19" s="87">
        <v>3</v>
      </c>
      <c r="R19" s="55">
        <f t="shared" si="2"/>
        <v>14.719999999999999</v>
      </c>
      <c r="S19" s="413">
        <f t="shared" si="3"/>
        <v>9</v>
      </c>
      <c r="T19" s="406">
        <v>18</v>
      </c>
      <c r="U19" s="150">
        <v>0</v>
      </c>
      <c r="V19" s="328">
        <f t="shared" si="4"/>
        <v>9</v>
      </c>
      <c r="W19" s="337">
        <f t="shared" si="5"/>
        <v>0</v>
      </c>
      <c r="X19" s="405">
        <v>13.2</v>
      </c>
      <c r="Y19" s="422">
        <v>1</v>
      </c>
      <c r="Z19" s="55">
        <f t="shared" si="6"/>
        <v>13.2</v>
      </c>
      <c r="AA19" s="358">
        <f t="shared" si="7"/>
        <v>1</v>
      </c>
      <c r="AB19" s="238">
        <f t="shared" si="8"/>
        <v>235.70000000000002</v>
      </c>
      <c r="AC19" s="308">
        <f t="shared" si="9"/>
        <v>13.864705882352942</v>
      </c>
      <c r="AD19" s="358">
        <v>30</v>
      </c>
      <c r="AE19" s="427" t="s">
        <v>227</v>
      </c>
    </row>
    <row r="20" spans="3:31" ht="17.25">
      <c r="C20" s="301">
        <v>10</v>
      </c>
      <c r="D20" s="299" t="s">
        <v>293</v>
      </c>
      <c r="E20" s="305" t="s">
        <v>294</v>
      </c>
      <c r="F20" s="309">
        <v>56.699999999999996</v>
      </c>
      <c r="G20" s="77">
        <v>6</v>
      </c>
      <c r="H20" s="307">
        <v>42.599999999999994</v>
      </c>
      <c r="I20" s="77">
        <v>6</v>
      </c>
      <c r="J20" s="307">
        <v>34.84285714285714</v>
      </c>
      <c r="K20" s="87">
        <v>6</v>
      </c>
      <c r="L20" s="55">
        <f t="shared" si="0"/>
        <v>14.904761904761902</v>
      </c>
      <c r="M20" s="56">
        <f t="shared" si="1"/>
        <v>18</v>
      </c>
      <c r="N20" s="405">
        <v>34.800000000000004</v>
      </c>
      <c r="O20" s="77">
        <v>6</v>
      </c>
      <c r="P20" s="307">
        <v>28.799999999999997</v>
      </c>
      <c r="Q20" s="87">
        <v>3</v>
      </c>
      <c r="R20" s="55">
        <f t="shared" si="2"/>
        <v>12.72</v>
      </c>
      <c r="S20" s="413">
        <f t="shared" si="3"/>
        <v>9</v>
      </c>
      <c r="T20" s="406">
        <v>19</v>
      </c>
      <c r="U20" s="150">
        <v>0</v>
      </c>
      <c r="V20" s="328">
        <f t="shared" si="4"/>
        <v>9.5</v>
      </c>
      <c r="W20" s="337">
        <f t="shared" si="5"/>
        <v>0</v>
      </c>
      <c r="X20" s="405">
        <v>16.8</v>
      </c>
      <c r="Y20" s="422">
        <v>1</v>
      </c>
      <c r="Z20" s="55">
        <f t="shared" si="6"/>
        <v>16.8</v>
      </c>
      <c r="AA20" s="358">
        <f t="shared" si="7"/>
        <v>1</v>
      </c>
      <c r="AB20" s="238">
        <f t="shared" si="8"/>
        <v>233.54285714285714</v>
      </c>
      <c r="AC20" s="308">
        <f t="shared" si="9"/>
        <v>13.737815126050421</v>
      </c>
      <c r="AD20" s="358">
        <v>30</v>
      </c>
      <c r="AE20" s="427" t="s">
        <v>227</v>
      </c>
    </row>
    <row r="21" spans="3:31" ht="17.25">
      <c r="C21" s="301">
        <v>11</v>
      </c>
      <c r="D21" s="299" t="s">
        <v>297</v>
      </c>
      <c r="E21" s="305" t="s">
        <v>298</v>
      </c>
      <c r="F21" s="309">
        <v>54</v>
      </c>
      <c r="G21" s="77">
        <v>6</v>
      </c>
      <c r="H21" s="307">
        <v>36.3</v>
      </c>
      <c r="I21" s="77">
        <v>6</v>
      </c>
      <c r="J21" s="307">
        <v>35.57142857142857</v>
      </c>
      <c r="K21" s="87">
        <v>6</v>
      </c>
      <c r="L21" s="55">
        <f t="shared" si="0"/>
        <v>13.985714285714286</v>
      </c>
      <c r="M21" s="56">
        <f t="shared" si="1"/>
        <v>18</v>
      </c>
      <c r="N21" s="406">
        <v>29.700000000000003</v>
      </c>
      <c r="O21" s="388">
        <v>0</v>
      </c>
      <c r="P21" s="307">
        <v>40</v>
      </c>
      <c r="Q21" s="87">
        <v>3</v>
      </c>
      <c r="R21" s="55">
        <f t="shared" si="2"/>
        <v>13.940000000000001</v>
      </c>
      <c r="S21" s="413">
        <v>9</v>
      </c>
      <c r="T21" s="406">
        <v>19</v>
      </c>
      <c r="U21" s="150">
        <v>0</v>
      </c>
      <c r="V21" s="328">
        <f t="shared" si="4"/>
        <v>9.5</v>
      </c>
      <c r="W21" s="337">
        <f t="shared" si="5"/>
        <v>0</v>
      </c>
      <c r="X21" s="405">
        <v>11.9</v>
      </c>
      <c r="Y21" s="422">
        <v>1</v>
      </c>
      <c r="Z21" s="55">
        <f t="shared" si="6"/>
        <v>11.9</v>
      </c>
      <c r="AA21" s="358">
        <f t="shared" si="7"/>
        <v>1</v>
      </c>
      <c r="AB21" s="238">
        <f t="shared" si="8"/>
        <v>226.47142857142856</v>
      </c>
      <c r="AC21" s="308">
        <f t="shared" si="9"/>
        <v>13.321848739495797</v>
      </c>
      <c r="AD21" s="358">
        <v>30</v>
      </c>
      <c r="AE21" s="427" t="s">
        <v>227</v>
      </c>
    </row>
    <row r="22" spans="3:31" ht="17.25">
      <c r="C22" s="301">
        <v>12</v>
      </c>
      <c r="D22" s="299" t="s">
        <v>280</v>
      </c>
      <c r="E22" s="305" t="s">
        <v>4</v>
      </c>
      <c r="F22" s="309">
        <v>58.800000000000004</v>
      </c>
      <c r="G22" s="77">
        <v>6</v>
      </c>
      <c r="H22" s="307">
        <v>42.599999999999994</v>
      </c>
      <c r="I22" s="77">
        <v>6</v>
      </c>
      <c r="J22" s="307">
        <v>33.21428571428572</v>
      </c>
      <c r="K22" s="87">
        <v>6</v>
      </c>
      <c r="L22" s="55">
        <f t="shared" si="0"/>
        <v>14.957142857142859</v>
      </c>
      <c r="M22" s="56">
        <f t="shared" si="1"/>
        <v>18</v>
      </c>
      <c r="N22" s="406">
        <v>19.8</v>
      </c>
      <c r="O22" s="388">
        <v>0</v>
      </c>
      <c r="P22" s="307">
        <v>30.400000000000002</v>
      </c>
      <c r="Q22" s="87">
        <v>3</v>
      </c>
      <c r="R22" s="55">
        <f t="shared" si="2"/>
        <v>10.040000000000001</v>
      </c>
      <c r="S22" s="413">
        <v>9</v>
      </c>
      <c r="T22" s="405">
        <v>29</v>
      </c>
      <c r="U22" s="87">
        <v>2</v>
      </c>
      <c r="V22" s="55">
        <f t="shared" si="4"/>
        <v>14.5</v>
      </c>
      <c r="W22" s="56">
        <f t="shared" si="5"/>
        <v>2</v>
      </c>
      <c r="X22" s="406">
        <v>9.6</v>
      </c>
      <c r="Y22" s="390">
        <v>0</v>
      </c>
      <c r="Z22" s="328">
        <f t="shared" si="6"/>
        <v>9.6</v>
      </c>
      <c r="AA22" s="359">
        <f t="shared" si="7"/>
        <v>0</v>
      </c>
      <c r="AB22" s="238">
        <f t="shared" si="8"/>
        <v>223.41428571428574</v>
      </c>
      <c r="AC22" s="308">
        <f t="shared" si="9"/>
        <v>13.14201680672269</v>
      </c>
      <c r="AD22" s="358">
        <v>30</v>
      </c>
      <c r="AE22" s="427" t="s">
        <v>227</v>
      </c>
    </row>
    <row r="23" spans="3:31" ht="17.25">
      <c r="C23" s="301">
        <v>13</v>
      </c>
      <c r="D23" s="299" t="s">
        <v>310</v>
      </c>
      <c r="E23" s="305" t="s">
        <v>311</v>
      </c>
      <c r="F23" s="309">
        <v>58.800000000000004</v>
      </c>
      <c r="G23" s="77">
        <v>6</v>
      </c>
      <c r="H23" s="307">
        <v>32.400000000000006</v>
      </c>
      <c r="I23" s="77">
        <v>6</v>
      </c>
      <c r="J23" s="307">
        <v>31.32857142857143</v>
      </c>
      <c r="K23" s="87">
        <v>6</v>
      </c>
      <c r="L23" s="55">
        <f t="shared" si="0"/>
        <v>13.614285714285716</v>
      </c>
      <c r="M23" s="56">
        <f t="shared" si="1"/>
        <v>18</v>
      </c>
      <c r="N23" s="405">
        <v>39.3</v>
      </c>
      <c r="O23" s="77">
        <v>6</v>
      </c>
      <c r="P23" s="307">
        <v>23.2</v>
      </c>
      <c r="Q23" s="87">
        <v>3</v>
      </c>
      <c r="R23" s="55">
        <f t="shared" si="2"/>
        <v>12.5</v>
      </c>
      <c r="S23" s="413">
        <f>O23+Q23</f>
        <v>9</v>
      </c>
      <c r="T23" s="406">
        <v>16</v>
      </c>
      <c r="U23" s="150">
        <v>0</v>
      </c>
      <c r="V23" s="328">
        <f t="shared" si="4"/>
        <v>8</v>
      </c>
      <c r="W23" s="337">
        <f t="shared" si="5"/>
        <v>0</v>
      </c>
      <c r="X23" s="405">
        <v>18.1</v>
      </c>
      <c r="Y23" s="422">
        <v>1</v>
      </c>
      <c r="Z23" s="55">
        <f t="shared" si="6"/>
        <v>18.1</v>
      </c>
      <c r="AA23" s="358">
        <f t="shared" si="7"/>
        <v>1</v>
      </c>
      <c r="AB23" s="238">
        <f t="shared" si="8"/>
        <v>219.1285714285714</v>
      </c>
      <c r="AC23" s="308">
        <f t="shared" si="9"/>
        <v>12.889915966386553</v>
      </c>
      <c r="AD23" s="358">
        <v>30</v>
      </c>
      <c r="AE23" s="427" t="s">
        <v>227</v>
      </c>
    </row>
    <row r="24" spans="3:31" ht="17.25">
      <c r="C24" s="301">
        <v>14</v>
      </c>
      <c r="D24" s="299" t="s">
        <v>288</v>
      </c>
      <c r="E24" s="305" t="s">
        <v>255</v>
      </c>
      <c r="F24" s="309">
        <v>55.199999999999996</v>
      </c>
      <c r="G24" s="77">
        <v>6</v>
      </c>
      <c r="H24" s="307">
        <v>34.2</v>
      </c>
      <c r="I24" s="77">
        <v>6</v>
      </c>
      <c r="J24" s="307">
        <v>30.492857142857144</v>
      </c>
      <c r="K24" s="87">
        <v>6</v>
      </c>
      <c r="L24" s="55">
        <f t="shared" si="0"/>
        <v>13.321428571428573</v>
      </c>
      <c r="M24" s="56">
        <f t="shared" si="1"/>
        <v>18</v>
      </c>
      <c r="N24" s="405">
        <v>36.599999999999994</v>
      </c>
      <c r="O24" s="77">
        <v>6</v>
      </c>
      <c r="P24" s="307">
        <v>32.4</v>
      </c>
      <c r="Q24" s="87">
        <v>3</v>
      </c>
      <c r="R24" s="55">
        <f t="shared" si="2"/>
        <v>13.8</v>
      </c>
      <c r="S24" s="413">
        <f>O24+Q24</f>
        <v>9</v>
      </c>
      <c r="T24" s="406">
        <v>14.5</v>
      </c>
      <c r="U24" s="150">
        <v>0</v>
      </c>
      <c r="V24" s="328">
        <f t="shared" si="4"/>
        <v>7.25</v>
      </c>
      <c r="W24" s="337">
        <f t="shared" si="5"/>
        <v>0</v>
      </c>
      <c r="X24" s="405">
        <v>14.399999999999999</v>
      </c>
      <c r="Y24" s="422">
        <v>1</v>
      </c>
      <c r="Z24" s="55">
        <f t="shared" si="6"/>
        <v>14.399999999999999</v>
      </c>
      <c r="AA24" s="358">
        <f t="shared" si="7"/>
        <v>1</v>
      </c>
      <c r="AB24" s="238">
        <f t="shared" si="8"/>
        <v>217.79285714285714</v>
      </c>
      <c r="AC24" s="308">
        <f t="shared" si="9"/>
        <v>12.811344537815126</v>
      </c>
      <c r="AD24" s="358">
        <v>30</v>
      </c>
      <c r="AE24" s="427" t="s">
        <v>227</v>
      </c>
    </row>
    <row r="25" spans="3:31" ht="17.25">
      <c r="C25" s="301">
        <v>15</v>
      </c>
      <c r="D25" s="299" t="s">
        <v>330</v>
      </c>
      <c r="E25" s="305" t="s">
        <v>331</v>
      </c>
      <c r="F25" s="309">
        <v>57.89999999999999</v>
      </c>
      <c r="G25" s="77">
        <v>6</v>
      </c>
      <c r="H25" s="307">
        <v>33.599999999999994</v>
      </c>
      <c r="I25" s="77">
        <v>6</v>
      </c>
      <c r="J25" s="307">
        <v>30.18</v>
      </c>
      <c r="K25" s="87">
        <v>6</v>
      </c>
      <c r="L25" s="55">
        <f t="shared" si="0"/>
        <v>13.519999999999998</v>
      </c>
      <c r="M25" s="56">
        <f t="shared" si="1"/>
        <v>18</v>
      </c>
      <c r="N25" s="406">
        <v>28.200000000000003</v>
      </c>
      <c r="O25" s="388">
        <v>0</v>
      </c>
      <c r="P25" s="307">
        <v>22.8</v>
      </c>
      <c r="Q25" s="87">
        <v>3</v>
      </c>
      <c r="R25" s="55">
        <f t="shared" si="2"/>
        <v>10.2</v>
      </c>
      <c r="S25" s="413">
        <v>9</v>
      </c>
      <c r="T25" s="405">
        <v>22</v>
      </c>
      <c r="U25" s="87">
        <v>2</v>
      </c>
      <c r="V25" s="55">
        <f t="shared" si="4"/>
        <v>11</v>
      </c>
      <c r="W25" s="56">
        <f t="shared" si="5"/>
        <v>2</v>
      </c>
      <c r="X25" s="405">
        <v>15</v>
      </c>
      <c r="Y25" s="422">
        <v>1</v>
      </c>
      <c r="Z25" s="55">
        <f t="shared" si="6"/>
        <v>15</v>
      </c>
      <c r="AA25" s="358">
        <f t="shared" si="7"/>
        <v>1</v>
      </c>
      <c r="AB25" s="238">
        <f t="shared" si="8"/>
        <v>209.68</v>
      </c>
      <c r="AC25" s="308">
        <f t="shared" si="9"/>
        <v>12.334117647058823</v>
      </c>
      <c r="AD25" s="358">
        <f>M25+S25+W25+AA25</f>
        <v>30</v>
      </c>
      <c r="AE25" s="427" t="s">
        <v>227</v>
      </c>
    </row>
    <row r="26" spans="3:31" ht="17.25">
      <c r="C26" s="301">
        <v>16</v>
      </c>
      <c r="D26" s="299" t="s">
        <v>283</v>
      </c>
      <c r="E26" s="305" t="s">
        <v>284</v>
      </c>
      <c r="F26" s="309">
        <v>54.300000000000004</v>
      </c>
      <c r="G26" s="77">
        <v>6</v>
      </c>
      <c r="H26" s="326">
        <v>28.800000000000004</v>
      </c>
      <c r="I26" s="388">
        <v>0</v>
      </c>
      <c r="J26" s="307">
        <v>30.17142857142857</v>
      </c>
      <c r="K26" s="87">
        <v>6</v>
      </c>
      <c r="L26" s="55">
        <f t="shared" si="0"/>
        <v>12.585714285714285</v>
      </c>
      <c r="M26" s="56">
        <v>18</v>
      </c>
      <c r="N26" s="405">
        <v>40.5</v>
      </c>
      <c r="O26" s="77">
        <v>6</v>
      </c>
      <c r="P26" s="307">
        <v>22.4</v>
      </c>
      <c r="Q26" s="87">
        <v>3</v>
      </c>
      <c r="R26" s="55">
        <f t="shared" si="2"/>
        <v>12.58</v>
      </c>
      <c r="S26" s="413">
        <f>O26+Q26</f>
        <v>9</v>
      </c>
      <c r="T26" s="405">
        <v>22</v>
      </c>
      <c r="U26" s="87">
        <v>2</v>
      </c>
      <c r="V26" s="55">
        <f t="shared" si="4"/>
        <v>11</v>
      </c>
      <c r="W26" s="56">
        <f t="shared" si="5"/>
        <v>2</v>
      </c>
      <c r="X26" s="405">
        <v>11.5</v>
      </c>
      <c r="Y26" s="422">
        <v>1</v>
      </c>
      <c r="Z26" s="55">
        <f t="shared" si="6"/>
        <v>11.5</v>
      </c>
      <c r="AA26" s="358">
        <f t="shared" si="7"/>
        <v>1</v>
      </c>
      <c r="AB26" s="238">
        <f t="shared" si="8"/>
        <v>209.67142857142858</v>
      </c>
      <c r="AC26" s="308">
        <f t="shared" si="9"/>
        <v>12.333613445378152</v>
      </c>
      <c r="AD26" s="358">
        <f>M26+S26+W26+AA26</f>
        <v>30</v>
      </c>
      <c r="AE26" s="427" t="s">
        <v>227</v>
      </c>
    </row>
    <row r="27" spans="3:31" ht="17.25">
      <c r="C27" s="301">
        <v>17</v>
      </c>
      <c r="D27" s="299" t="s">
        <v>266</v>
      </c>
      <c r="E27" s="305" t="s">
        <v>267</v>
      </c>
      <c r="F27" s="309">
        <v>58.800000000000004</v>
      </c>
      <c r="G27" s="77">
        <v>6</v>
      </c>
      <c r="H27" s="307">
        <v>31.799999999999997</v>
      </c>
      <c r="I27" s="77">
        <v>6</v>
      </c>
      <c r="J27" s="307">
        <v>34.02857142857143</v>
      </c>
      <c r="K27" s="87">
        <v>6</v>
      </c>
      <c r="L27" s="55">
        <f t="shared" si="0"/>
        <v>13.847619047619048</v>
      </c>
      <c r="M27" s="56">
        <f aca="true" t="shared" si="10" ref="M27:M38">G27+I27+K27</f>
        <v>18</v>
      </c>
      <c r="N27" s="405">
        <v>36.300000000000004</v>
      </c>
      <c r="O27" s="77">
        <v>6</v>
      </c>
      <c r="P27" s="307">
        <v>20.8</v>
      </c>
      <c r="Q27" s="87">
        <v>3</v>
      </c>
      <c r="R27" s="55">
        <f t="shared" si="2"/>
        <v>11.420000000000002</v>
      </c>
      <c r="S27" s="413">
        <f>O27+Q27</f>
        <v>9</v>
      </c>
      <c r="T27" s="406">
        <v>13</v>
      </c>
      <c r="U27" s="150">
        <v>0</v>
      </c>
      <c r="V27" s="328">
        <f t="shared" si="4"/>
        <v>6.5</v>
      </c>
      <c r="W27" s="337">
        <f t="shared" si="5"/>
        <v>0</v>
      </c>
      <c r="X27" s="405">
        <v>14.1</v>
      </c>
      <c r="Y27" s="422">
        <v>1</v>
      </c>
      <c r="Z27" s="55">
        <f t="shared" si="6"/>
        <v>14.1</v>
      </c>
      <c r="AA27" s="358">
        <f t="shared" si="7"/>
        <v>1</v>
      </c>
      <c r="AB27" s="238">
        <f t="shared" si="8"/>
        <v>208.82857142857145</v>
      </c>
      <c r="AC27" s="308">
        <f t="shared" si="9"/>
        <v>12.284033613445379</v>
      </c>
      <c r="AD27" s="358">
        <v>30</v>
      </c>
      <c r="AE27" s="427" t="s">
        <v>227</v>
      </c>
    </row>
    <row r="28" spans="3:31" ht="17.25">
      <c r="C28" s="301">
        <v>18</v>
      </c>
      <c r="D28" s="300" t="s">
        <v>250</v>
      </c>
      <c r="E28" s="304" t="s">
        <v>251</v>
      </c>
      <c r="F28" s="309">
        <v>58.800000000000004</v>
      </c>
      <c r="G28" s="77">
        <v>6</v>
      </c>
      <c r="H28" s="307">
        <v>37.800000000000004</v>
      </c>
      <c r="I28" s="77">
        <v>6</v>
      </c>
      <c r="J28" s="307">
        <v>30.450000000000003</v>
      </c>
      <c r="K28" s="87">
        <v>6</v>
      </c>
      <c r="L28" s="55">
        <f t="shared" si="0"/>
        <v>14.116666666666667</v>
      </c>
      <c r="M28" s="56">
        <f t="shared" si="10"/>
        <v>18</v>
      </c>
      <c r="N28" s="405">
        <v>40.5</v>
      </c>
      <c r="O28" s="77">
        <v>6</v>
      </c>
      <c r="P28" s="307">
        <v>22</v>
      </c>
      <c r="Q28" s="87">
        <v>3</v>
      </c>
      <c r="R28" s="55">
        <f t="shared" si="2"/>
        <v>12.5</v>
      </c>
      <c r="S28" s="413">
        <f>O28+Q28</f>
        <v>9</v>
      </c>
      <c r="T28" s="406">
        <v>6</v>
      </c>
      <c r="U28" s="150">
        <v>0</v>
      </c>
      <c r="V28" s="328">
        <f t="shared" si="4"/>
        <v>3</v>
      </c>
      <c r="W28" s="337">
        <f t="shared" si="5"/>
        <v>0</v>
      </c>
      <c r="X28" s="405">
        <v>12.7</v>
      </c>
      <c r="Y28" s="422">
        <v>1</v>
      </c>
      <c r="Z28" s="55">
        <f t="shared" si="6"/>
        <v>12.7</v>
      </c>
      <c r="AA28" s="358">
        <f t="shared" si="7"/>
        <v>1</v>
      </c>
      <c r="AB28" s="238">
        <f t="shared" si="8"/>
        <v>208.25</v>
      </c>
      <c r="AC28" s="308">
        <f t="shared" si="9"/>
        <v>12.25</v>
      </c>
      <c r="AD28" s="358">
        <v>30</v>
      </c>
      <c r="AE28" s="427" t="s">
        <v>227</v>
      </c>
    </row>
    <row r="29" spans="3:31" ht="17.25">
      <c r="C29" s="301">
        <v>19</v>
      </c>
      <c r="D29" s="299" t="s">
        <v>312</v>
      </c>
      <c r="E29" s="305" t="s">
        <v>313</v>
      </c>
      <c r="F29" s="309">
        <v>54</v>
      </c>
      <c r="G29" s="77">
        <v>6</v>
      </c>
      <c r="H29" s="307">
        <v>42.599999999999994</v>
      </c>
      <c r="I29" s="77">
        <v>6</v>
      </c>
      <c r="J29" s="307">
        <v>30.385714285714286</v>
      </c>
      <c r="K29" s="87">
        <v>6</v>
      </c>
      <c r="L29" s="55">
        <f t="shared" si="0"/>
        <v>14.10952380952381</v>
      </c>
      <c r="M29" s="56">
        <f t="shared" si="10"/>
        <v>18</v>
      </c>
      <c r="N29" s="406">
        <v>28.5</v>
      </c>
      <c r="O29" s="388">
        <v>0</v>
      </c>
      <c r="P29" s="307">
        <v>26.8</v>
      </c>
      <c r="Q29" s="87">
        <v>3</v>
      </c>
      <c r="R29" s="55">
        <f t="shared" si="2"/>
        <v>11.059999999999999</v>
      </c>
      <c r="S29" s="413">
        <v>9</v>
      </c>
      <c r="T29" s="406">
        <v>6</v>
      </c>
      <c r="U29" s="150">
        <v>0</v>
      </c>
      <c r="V29" s="328">
        <f t="shared" si="4"/>
        <v>3</v>
      </c>
      <c r="W29" s="337">
        <f t="shared" si="5"/>
        <v>0</v>
      </c>
      <c r="X29" s="405">
        <v>16.5</v>
      </c>
      <c r="Y29" s="422">
        <v>1</v>
      </c>
      <c r="Z29" s="55">
        <f t="shared" si="6"/>
        <v>16.5</v>
      </c>
      <c r="AA29" s="358">
        <f t="shared" si="7"/>
        <v>1</v>
      </c>
      <c r="AB29" s="238">
        <f t="shared" si="8"/>
        <v>204.78571428571428</v>
      </c>
      <c r="AC29" s="308">
        <f t="shared" si="9"/>
        <v>12.046218487394958</v>
      </c>
      <c r="AD29" s="358">
        <v>30</v>
      </c>
      <c r="AE29" s="427" t="s">
        <v>227</v>
      </c>
    </row>
    <row r="30" spans="3:31" ht="17.25">
      <c r="C30" s="301">
        <v>20</v>
      </c>
      <c r="D30" s="299" t="s">
        <v>276</v>
      </c>
      <c r="E30" s="305" t="s">
        <v>277</v>
      </c>
      <c r="F30" s="309">
        <v>58.800000000000004</v>
      </c>
      <c r="G30" s="77">
        <v>6</v>
      </c>
      <c r="H30" s="307">
        <v>34.5</v>
      </c>
      <c r="I30" s="77">
        <v>6</v>
      </c>
      <c r="J30" s="307">
        <v>34.75714285714285</v>
      </c>
      <c r="K30" s="87">
        <v>6</v>
      </c>
      <c r="L30" s="55">
        <f t="shared" si="0"/>
        <v>14.228571428571431</v>
      </c>
      <c r="M30" s="56">
        <f t="shared" si="10"/>
        <v>18</v>
      </c>
      <c r="N30" s="406">
        <v>21.6</v>
      </c>
      <c r="O30" s="388">
        <v>0</v>
      </c>
      <c r="P30" s="307">
        <v>28</v>
      </c>
      <c r="Q30" s="87">
        <v>3</v>
      </c>
      <c r="R30" s="328">
        <f t="shared" si="2"/>
        <v>9.92</v>
      </c>
      <c r="S30" s="414">
        <f aca="true" t="shared" si="11" ref="S30:S37">O30+Q30</f>
        <v>3</v>
      </c>
      <c r="T30" s="406">
        <v>10</v>
      </c>
      <c r="U30" s="150">
        <v>0</v>
      </c>
      <c r="V30" s="328">
        <f t="shared" si="4"/>
        <v>5</v>
      </c>
      <c r="W30" s="337">
        <f t="shared" si="5"/>
        <v>0</v>
      </c>
      <c r="X30" s="405">
        <v>13.5</v>
      </c>
      <c r="Y30" s="422">
        <v>1</v>
      </c>
      <c r="Z30" s="55">
        <f t="shared" si="6"/>
        <v>13.5</v>
      </c>
      <c r="AA30" s="358">
        <f t="shared" si="7"/>
        <v>1</v>
      </c>
      <c r="AB30" s="238">
        <f t="shared" si="8"/>
        <v>201.15714285714287</v>
      </c>
      <c r="AC30" s="308">
        <f t="shared" si="9"/>
        <v>11.832773109243698</v>
      </c>
      <c r="AD30" s="358">
        <v>30</v>
      </c>
      <c r="AE30" s="427" t="s">
        <v>227</v>
      </c>
    </row>
    <row r="31" spans="3:31" ht="17.25">
      <c r="C31" s="301">
        <v>21</v>
      </c>
      <c r="D31" s="299" t="s">
        <v>302</v>
      </c>
      <c r="E31" s="305" t="s">
        <v>303</v>
      </c>
      <c r="F31" s="309">
        <v>55.199999999999996</v>
      </c>
      <c r="G31" s="77">
        <v>6</v>
      </c>
      <c r="H31" s="307">
        <v>31.799999999999997</v>
      </c>
      <c r="I31" s="77">
        <v>6</v>
      </c>
      <c r="J31" s="307">
        <v>30.700000000000003</v>
      </c>
      <c r="K31" s="87">
        <v>6</v>
      </c>
      <c r="L31" s="55">
        <f t="shared" si="0"/>
        <v>13.077777777777778</v>
      </c>
      <c r="M31" s="56">
        <f t="shared" si="10"/>
        <v>18</v>
      </c>
      <c r="N31" s="405">
        <v>39.3</v>
      </c>
      <c r="O31" s="77">
        <v>6</v>
      </c>
      <c r="P31" s="307">
        <v>24.799999999999997</v>
      </c>
      <c r="Q31" s="87">
        <v>3</v>
      </c>
      <c r="R31" s="55">
        <f t="shared" si="2"/>
        <v>12.819999999999999</v>
      </c>
      <c r="S31" s="413">
        <f t="shared" si="11"/>
        <v>9</v>
      </c>
      <c r="T31" s="406">
        <v>3</v>
      </c>
      <c r="U31" s="150">
        <v>0</v>
      </c>
      <c r="V31" s="328">
        <f t="shared" si="4"/>
        <v>1.5</v>
      </c>
      <c r="W31" s="337">
        <f t="shared" si="5"/>
        <v>0</v>
      </c>
      <c r="X31" s="405">
        <v>15.899999999999999</v>
      </c>
      <c r="Y31" s="422">
        <v>1</v>
      </c>
      <c r="Z31" s="55">
        <f t="shared" si="6"/>
        <v>15.899999999999999</v>
      </c>
      <c r="AA31" s="358">
        <f t="shared" si="7"/>
        <v>1</v>
      </c>
      <c r="AB31" s="238">
        <f t="shared" si="8"/>
        <v>200.70000000000002</v>
      </c>
      <c r="AC31" s="308">
        <f t="shared" si="9"/>
        <v>11.805882352941177</v>
      </c>
      <c r="AD31" s="358">
        <v>30</v>
      </c>
      <c r="AE31" s="427" t="s">
        <v>227</v>
      </c>
    </row>
    <row r="32" spans="3:31" ht="17.25">
      <c r="C32" s="301">
        <v>22</v>
      </c>
      <c r="D32" s="299" t="s">
        <v>278</v>
      </c>
      <c r="E32" s="305" t="s">
        <v>279</v>
      </c>
      <c r="F32" s="309">
        <v>58.800000000000004</v>
      </c>
      <c r="G32" s="77">
        <v>6</v>
      </c>
      <c r="H32" s="307">
        <v>36.900000000000006</v>
      </c>
      <c r="I32" s="77">
        <v>6</v>
      </c>
      <c r="J32" s="307">
        <v>30.107142857142854</v>
      </c>
      <c r="K32" s="87">
        <v>6</v>
      </c>
      <c r="L32" s="55">
        <f t="shared" si="0"/>
        <v>13.978571428571431</v>
      </c>
      <c r="M32" s="56">
        <f t="shared" si="10"/>
        <v>18</v>
      </c>
      <c r="N32" s="406">
        <v>25.800000000000004</v>
      </c>
      <c r="O32" s="388">
        <v>0</v>
      </c>
      <c r="P32" s="307">
        <v>24</v>
      </c>
      <c r="Q32" s="87">
        <v>3</v>
      </c>
      <c r="R32" s="328">
        <f t="shared" si="2"/>
        <v>9.96</v>
      </c>
      <c r="S32" s="414">
        <f t="shared" si="11"/>
        <v>3</v>
      </c>
      <c r="T32" s="406">
        <v>19</v>
      </c>
      <c r="U32" s="150">
        <v>0</v>
      </c>
      <c r="V32" s="328">
        <f t="shared" si="4"/>
        <v>9.5</v>
      </c>
      <c r="W32" s="337">
        <f t="shared" si="5"/>
        <v>0</v>
      </c>
      <c r="X32" s="406">
        <v>5.6000000000000005</v>
      </c>
      <c r="Y32" s="390">
        <v>0</v>
      </c>
      <c r="Z32" s="328">
        <f t="shared" si="6"/>
        <v>5.6000000000000005</v>
      </c>
      <c r="AA32" s="359">
        <f t="shared" si="7"/>
        <v>0</v>
      </c>
      <c r="AB32" s="238">
        <f t="shared" si="8"/>
        <v>200.20714285714288</v>
      </c>
      <c r="AC32" s="308">
        <f t="shared" si="9"/>
        <v>11.776890756302523</v>
      </c>
      <c r="AD32" s="358">
        <v>30</v>
      </c>
      <c r="AE32" s="427" t="s">
        <v>227</v>
      </c>
    </row>
    <row r="33" spans="3:31" ht="17.25">
      <c r="C33" s="301">
        <v>23</v>
      </c>
      <c r="D33" s="299" t="s">
        <v>328</v>
      </c>
      <c r="E33" s="305" t="s">
        <v>329</v>
      </c>
      <c r="F33" s="309">
        <v>56.099999999999994</v>
      </c>
      <c r="G33" s="77">
        <v>6</v>
      </c>
      <c r="H33" s="307">
        <v>34.2</v>
      </c>
      <c r="I33" s="77">
        <v>6</v>
      </c>
      <c r="J33" s="307">
        <v>30.814285714285717</v>
      </c>
      <c r="K33" s="87">
        <v>6</v>
      </c>
      <c r="L33" s="55">
        <f t="shared" si="0"/>
        <v>13.457142857142857</v>
      </c>
      <c r="M33" s="56">
        <f t="shared" si="10"/>
        <v>18</v>
      </c>
      <c r="N33" s="405">
        <v>30.599999999999998</v>
      </c>
      <c r="O33" s="77">
        <v>6</v>
      </c>
      <c r="P33" s="307">
        <v>24</v>
      </c>
      <c r="Q33" s="87">
        <v>3</v>
      </c>
      <c r="R33" s="55">
        <f t="shared" si="2"/>
        <v>10.919999999999998</v>
      </c>
      <c r="S33" s="413">
        <f t="shared" si="11"/>
        <v>9</v>
      </c>
      <c r="T33" s="406">
        <v>8</v>
      </c>
      <c r="U33" s="150">
        <v>0</v>
      </c>
      <c r="V33" s="328">
        <f t="shared" si="4"/>
        <v>4</v>
      </c>
      <c r="W33" s="337">
        <f t="shared" si="5"/>
        <v>0</v>
      </c>
      <c r="X33" s="405">
        <v>14.4</v>
      </c>
      <c r="Y33" s="422">
        <v>1</v>
      </c>
      <c r="Z33" s="55">
        <f t="shared" si="6"/>
        <v>14.4</v>
      </c>
      <c r="AA33" s="358">
        <f t="shared" si="7"/>
        <v>1</v>
      </c>
      <c r="AB33" s="238">
        <f t="shared" si="8"/>
        <v>198.11428571428573</v>
      </c>
      <c r="AC33" s="308">
        <f t="shared" si="9"/>
        <v>11.653781512605043</v>
      </c>
      <c r="AD33" s="358">
        <v>30</v>
      </c>
      <c r="AE33" s="427" t="s">
        <v>227</v>
      </c>
    </row>
    <row r="34" spans="3:31" ht="17.25">
      <c r="C34" s="301">
        <v>24</v>
      </c>
      <c r="D34" s="299" t="s">
        <v>268</v>
      </c>
      <c r="E34" s="305" t="s">
        <v>269</v>
      </c>
      <c r="F34" s="309">
        <v>55.199999999999996</v>
      </c>
      <c r="G34" s="77">
        <v>6</v>
      </c>
      <c r="H34" s="307">
        <v>31.800000000000004</v>
      </c>
      <c r="I34" s="77">
        <v>6</v>
      </c>
      <c r="J34" s="307">
        <v>34.800000000000004</v>
      </c>
      <c r="K34" s="87">
        <v>6</v>
      </c>
      <c r="L34" s="55">
        <f t="shared" si="0"/>
        <v>13.533333333333335</v>
      </c>
      <c r="M34" s="56">
        <f t="shared" si="10"/>
        <v>18</v>
      </c>
      <c r="N34" s="405">
        <v>35.400000000000006</v>
      </c>
      <c r="O34" s="77">
        <v>6</v>
      </c>
      <c r="P34" s="307">
        <v>24.4</v>
      </c>
      <c r="Q34" s="87">
        <v>3</v>
      </c>
      <c r="R34" s="55">
        <f t="shared" si="2"/>
        <v>11.96</v>
      </c>
      <c r="S34" s="413">
        <f t="shared" si="11"/>
        <v>9</v>
      </c>
      <c r="T34" s="406">
        <v>3</v>
      </c>
      <c r="U34" s="150">
        <v>0</v>
      </c>
      <c r="V34" s="328">
        <f t="shared" si="4"/>
        <v>1.5</v>
      </c>
      <c r="W34" s="337">
        <f t="shared" si="5"/>
        <v>0</v>
      </c>
      <c r="X34" s="405">
        <v>12.4</v>
      </c>
      <c r="Y34" s="422">
        <v>1</v>
      </c>
      <c r="Z34" s="55">
        <f t="shared" si="6"/>
        <v>12.4</v>
      </c>
      <c r="AA34" s="358">
        <f t="shared" si="7"/>
        <v>1</v>
      </c>
      <c r="AB34" s="238">
        <f t="shared" si="8"/>
        <v>197.00000000000003</v>
      </c>
      <c r="AC34" s="308">
        <f t="shared" si="9"/>
        <v>11.588235294117649</v>
      </c>
      <c r="AD34" s="358">
        <v>30</v>
      </c>
      <c r="AE34" s="427" t="s">
        <v>227</v>
      </c>
    </row>
    <row r="35" spans="3:31" ht="17.25">
      <c r="C35" s="301">
        <v>25</v>
      </c>
      <c r="D35" s="299" t="s">
        <v>306</v>
      </c>
      <c r="E35" s="305" t="s">
        <v>307</v>
      </c>
      <c r="F35" s="309">
        <v>55.199999999999996</v>
      </c>
      <c r="G35" s="77">
        <v>6</v>
      </c>
      <c r="H35" s="307">
        <v>40.5</v>
      </c>
      <c r="I35" s="77">
        <v>6</v>
      </c>
      <c r="J35" s="307">
        <v>30.235714285714288</v>
      </c>
      <c r="K35" s="87">
        <v>6</v>
      </c>
      <c r="L35" s="55">
        <f t="shared" si="0"/>
        <v>13.992857142857142</v>
      </c>
      <c r="M35" s="56">
        <f t="shared" si="10"/>
        <v>18</v>
      </c>
      <c r="N35" s="405">
        <v>30.599999999999998</v>
      </c>
      <c r="O35" s="77">
        <v>6</v>
      </c>
      <c r="P35" s="307">
        <v>27.200000000000003</v>
      </c>
      <c r="Q35" s="87">
        <v>3</v>
      </c>
      <c r="R35" s="55">
        <f t="shared" si="2"/>
        <v>11.559999999999999</v>
      </c>
      <c r="S35" s="413">
        <f t="shared" si="11"/>
        <v>9</v>
      </c>
      <c r="T35" s="406">
        <v>3</v>
      </c>
      <c r="U35" s="150">
        <v>0</v>
      </c>
      <c r="V35" s="328">
        <f t="shared" si="4"/>
        <v>1.5</v>
      </c>
      <c r="W35" s="337">
        <f t="shared" si="5"/>
        <v>0</v>
      </c>
      <c r="X35" s="406">
        <v>6</v>
      </c>
      <c r="Y35" s="390">
        <v>0</v>
      </c>
      <c r="Z35" s="328">
        <f t="shared" si="6"/>
        <v>6</v>
      </c>
      <c r="AA35" s="359">
        <f t="shared" si="7"/>
        <v>0</v>
      </c>
      <c r="AB35" s="238">
        <f t="shared" si="8"/>
        <v>192.73571428571427</v>
      </c>
      <c r="AC35" s="308">
        <f t="shared" si="9"/>
        <v>11.337394957983193</v>
      </c>
      <c r="AD35" s="358">
        <v>30</v>
      </c>
      <c r="AE35" s="427" t="s">
        <v>227</v>
      </c>
    </row>
    <row r="36" spans="3:31" ht="17.25">
      <c r="C36" s="301">
        <v>26</v>
      </c>
      <c r="D36" s="299" t="s">
        <v>326</v>
      </c>
      <c r="E36" s="305" t="s">
        <v>327</v>
      </c>
      <c r="F36" s="309">
        <v>54</v>
      </c>
      <c r="G36" s="77">
        <v>6</v>
      </c>
      <c r="H36" s="307">
        <v>38.099999999999994</v>
      </c>
      <c r="I36" s="77">
        <v>6</v>
      </c>
      <c r="J36" s="307">
        <v>32.76428571428571</v>
      </c>
      <c r="K36" s="87">
        <v>6</v>
      </c>
      <c r="L36" s="55">
        <f t="shared" si="0"/>
        <v>13.873809523809522</v>
      </c>
      <c r="M36" s="56">
        <f t="shared" si="10"/>
        <v>18</v>
      </c>
      <c r="N36" s="406">
        <v>28.800000000000004</v>
      </c>
      <c r="O36" s="388">
        <v>0</v>
      </c>
      <c r="P36" s="326">
        <v>16</v>
      </c>
      <c r="Q36" s="150">
        <v>0</v>
      </c>
      <c r="R36" s="328">
        <f t="shared" si="2"/>
        <v>8.96</v>
      </c>
      <c r="S36" s="414">
        <f t="shared" si="11"/>
        <v>0</v>
      </c>
      <c r="T36" s="406">
        <v>5</v>
      </c>
      <c r="U36" s="150">
        <v>0</v>
      </c>
      <c r="V36" s="328">
        <f t="shared" si="4"/>
        <v>2.5</v>
      </c>
      <c r="W36" s="337">
        <f t="shared" si="5"/>
        <v>0</v>
      </c>
      <c r="X36" s="405">
        <v>15.3</v>
      </c>
      <c r="Y36" s="422">
        <v>1</v>
      </c>
      <c r="Z36" s="55">
        <f t="shared" si="6"/>
        <v>15.3</v>
      </c>
      <c r="AA36" s="358">
        <f t="shared" si="7"/>
        <v>1</v>
      </c>
      <c r="AB36" s="238">
        <f t="shared" si="8"/>
        <v>189.96428571428572</v>
      </c>
      <c r="AC36" s="308">
        <f t="shared" si="9"/>
        <v>11.17436974789916</v>
      </c>
      <c r="AD36" s="358">
        <v>30</v>
      </c>
      <c r="AE36" s="427" t="s">
        <v>227</v>
      </c>
    </row>
    <row r="37" spans="3:31" ht="17.25">
      <c r="C37" s="301">
        <v>27</v>
      </c>
      <c r="D37" s="299" t="s">
        <v>320</v>
      </c>
      <c r="E37" s="305" t="s">
        <v>321</v>
      </c>
      <c r="F37" s="309">
        <v>54</v>
      </c>
      <c r="G37" s="77">
        <v>6</v>
      </c>
      <c r="H37" s="307">
        <v>33.599999999999994</v>
      </c>
      <c r="I37" s="77">
        <v>6</v>
      </c>
      <c r="J37" s="307">
        <v>30.96428571428572</v>
      </c>
      <c r="K37" s="87">
        <v>6</v>
      </c>
      <c r="L37" s="55">
        <f t="shared" si="0"/>
        <v>13.173809523809524</v>
      </c>
      <c r="M37" s="56">
        <f t="shared" si="10"/>
        <v>18</v>
      </c>
      <c r="N37" s="406">
        <v>18.900000000000002</v>
      </c>
      <c r="O37" s="388">
        <v>0</v>
      </c>
      <c r="P37" s="326">
        <v>16</v>
      </c>
      <c r="Q37" s="150">
        <v>0</v>
      </c>
      <c r="R37" s="328">
        <f t="shared" si="2"/>
        <v>6.980000000000001</v>
      </c>
      <c r="S37" s="414">
        <f t="shared" si="11"/>
        <v>0</v>
      </c>
      <c r="T37" s="406">
        <v>19</v>
      </c>
      <c r="U37" s="150">
        <v>0</v>
      </c>
      <c r="V37" s="328">
        <f t="shared" si="4"/>
        <v>9.5</v>
      </c>
      <c r="W37" s="337">
        <f t="shared" si="5"/>
        <v>0</v>
      </c>
      <c r="X37" s="405">
        <v>15.3</v>
      </c>
      <c r="Y37" s="422">
        <v>1</v>
      </c>
      <c r="Z37" s="55">
        <f t="shared" si="6"/>
        <v>15.3</v>
      </c>
      <c r="AA37" s="358">
        <f t="shared" si="7"/>
        <v>1</v>
      </c>
      <c r="AB37" s="238">
        <f t="shared" si="8"/>
        <v>187.76428571428573</v>
      </c>
      <c r="AC37" s="308">
        <f t="shared" si="9"/>
        <v>11.044957983193278</v>
      </c>
      <c r="AD37" s="358">
        <v>30</v>
      </c>
      <c r="AE37" s="427" t="s">
        <v>227</v>
      </c>
    </row>
    <row r="38" spans="3:31" ht="17.25">
      <c r="C38" s="301">
        <v>28</v>
      </c>
      <c r="D38" s="299" t="s">
        <v>332</v>
      </c>
      <c r="E38" s="305" t="s">
        <v>333</v>
      </c>
      <c r="F38" s="309">
        <v>55.199999999999996</v>
      </c>
      <c r="G38" s="77">
        <v>6</v>
      </c>
      <c r="H38" s="307">
        <v>39.900000000000006</v>
      </c>
      <c r="I38" s="77">
        <v>6</v>
      </c>
      <c r="J38" s="307">
        <v>34.41428571428571</v>
      </c>
      <c r="K38" s="87">
        <v>6</v>
      </c>
      <c r="L38" s="55">
        <f t="shared" si="0"/>
        <v>14.390476190476189</v>
      </c>
      <c r="M38" s="56">
        <f t="shared" si="10"/>
        <v>18</v>
      </c>
      <c r="N38" s="405">
        <v>40.05</v>
      </c>
      <c r="O38" s="77">
        <v>6</v>
      </c>
      <c r="P38" s="326">
        <v>11.2</v>
      </c>
      <c r="Q38" s="150">
        <v>0</v>
      </c>
      <c r="R38" s="55">
        <f t="shared" si="2"/>
        <v>10.25</v>
      </c>
      <c r="S38" s="413">
        <v>9</v>
      </c>
      <c r="T38" s="406">
        <v>1</v>
      </c>
      <c r="U38" s="150">
        <v>0</v>
      </c>
      <c r="V38" s="328">
        <f t="shared" si="4"/>
        <v>0.5</v>
      </c>
      <c r="W38" s="337">
        <f t="shared" si="5"/>
        <v>0</v>
      </c>
      <c r="X38" s="406">
        <v>5.1</v>
      </c>
      <c r="Y38" s="390">
        <v>0</v>
      </c>
      <c r="Z38" s="328">
        <f t="shared" si="6"/>
        <v>5.1</v>
      </c>
      <c r="AA38" s="359">
        <f t="shared" si="7"/>
        <v>0</v>
      </c>
      <c r="AB38" s="238">
        <f t="shared" si="8"/>
        <v>186.86428571428567</v>
      </c>
      <c r="AC38" s="308">
        <f t="shared" si="9"/>
        <v>10.992016806722686</v>
      </c>
      <c r="AD38" s="358">
        <v>30</v>
      </c>
      <c r="AE38" s="427" t="s">
        <v>227</v>
      </c>
    </row>
    <row r="39" spans="3:31" ht="17.25">
      <c r="C39" s="301">
        <v>29</v>
      </c>
      <c r="D39" s="299" t="s">
        <v>300</v>
      </c>
      <c r="E39" s="305" t="s">
        <v>301</v>
      </c>
      <c r="F39" s="309">
        <v>54</v>
      </c>
      <c r="G39" s="77">
        <v>6</v>
      </c>
      <c r="H39" s="326">
        <v>21</v>
      </c>
      <c r="I39" s="388">
        <v>0</v>
      </c>
      <c r="J39" s="307">
        <v>40.2</v>
      </c>
      <c r="K39" s="87">
        <v>6</v>
      </c>
      <c r="L39" s="55">
        <f t="shared" si="0"/>
        <v>12.8</v>
      </c>
      <c r="M39" s="56">
        <v>18</v>
      </c>
      <c r="N39" s="406">
        <v>25.200000000000003</v>
      </c>
      <c r="O39" s="388">
        <v>0</v>
      </c>
      <c r="P39" s="307">
        <v>24.799999999999997</v>
      </c>
      <c r="Q39" s="87">
        <v>3</v>
      </c>
      <c r="R39" s="55">
        <f t="shared" si="2"/>
        <v>10</v>
      </c>
      <c r="S39" s="413">
        <v>9</v>
      </c>
      <c r="T39" s="406">
        <v>4</v>
      </c>
      <c r="U39" s="150">
        <v>0</v>
      </c>
      <c r="V39" s="328">
        <f t="shared" si="4"/>
        <v>2</v>
      </c>
      <c r="W39" s="337">
        <f t="shared" si="5"/>
        <v>0</v>
      </c>
      <c r="X39" s="405">
        <v>16.700000000000003</v>
      </c>
      <c r="Y39" s="422">
        <v>1</v>
      </c>
      <c r="Z39" s="55">
        <f t="shared" si="6"/>
        <v>16.700000000000003</v>
      </c>
      <c r="AA39" s="358">
        <f t="shared" si="7"/>
        <v>1</v>
      </c>
      <c r="AB39" s="238">
        <f t="shared" si="8"/>
        <v>185.89999999999998</v>
      </c>
      <c r="AC39" s="308">
        <f t="shared" si="9"/>
        <v>10.935294117647057</v>
      </c>
      <c r="AD39" s="358">
        <v>30</v>
      </c>
      <c r="AE39" s="427" t="s">
        <v>227</v>
      </c>
    </row>
    <row r="40" spans="3:31" ht="17.25">
      <c r="C40" s="301">
        <v>30</v>
      </c>
      <c r="D40" s="299" t="s">
        <v>262</v>
      </c>
      <c r="E40" s="305" t="s">
        <v>263</v>
      </c>
      <c r="F40" s="309">
        <v>55.5</v>
      </c>
      <c r="G40" s="77">
        <v>6</v>
      </c>
      <c r="H40" s="307">
        <v>30</v>
      </c>
      <c r="I40" s="77">
        <v>6</v>
      </c>
      <c r="J40" s="307">
        <v>31</v>
      </c>
      <c r="K40" s="87">
        <v>6</v>
      </c>
      <c r="L40" s="55">
        <f t="shared" si="0"/>
        <v>12.944444444444445</v>
      </c>
      <c r="M40" s="56">
        <f>G40+I40+K40</f>
        <v>18</v>
      </c>
      <c r="N40" s="406">
        <v>23.1</v>
      </c>
      <c r="O40" s="388">
        <v>0</v>
      </c>
      <c r="P40" s="307">
        <v>24.4</v>
      </c>
      <c r="Q40" s="87">
        <v>3</v>
      </c>
      <c r="R40" s="328">
        <f t="shared" si="2"/>
        <v>9.5</v>
      </c>
      <c r="S40" s="414">
        <f>O40+Q40</f>
        <v>3</v>
      </c>
      <c r="T40" s="406">
        <v>7</v>
      </c>
      <c r="U40" s="150">
        <v>0</v>
      </c>
      <c r="V40" s="328">
        <f t="shared" si="4"/>
        <v>3.5</v>
      </c>
      <c r="W40" s="337">
        <f t="shared" si="5"/>
        <v>0</v>
      </c>
      <c r="X40" s="405">
        <v>14.600000000000001</v>
      </c>
      <c r="Y40" s="422">
        <v>1</v>
      </c>
      <c r="Z40" s="55">
        <f t="shared" si="6"/>
        <v>14.600000000000001</v>
      </c>
      <c r="AA40" s="358">
        <f t="shared" si="7"/>
        <v>1</v>
      </c>
      <c r="AB40" s="238">
        <f t="shared" si="8"/>
        <v>185.6</v>
      </c>
      <c r="AC40" s="308">
        <f t="shared" si="9"/>
        <v>10.91764705882353</v>
      </c>
      <c r="AD40" s="358">
        <v>30</v>
      </c>
      <c r="AE40" s="427" t="s">
        <v>227</v>
      </c>
    </row>
    <row r="41" spans="3:31" ht="17.25">
      <c r="C41" s="301">
        <v>31</v>
      </c>
      <c r="D41" s="299" t="s">
        <v>304</v>
      </c>
      <c r="E41" s="305" t="s">
        <v>305</v>
      </c>
      <c r="F41" s="309">
        <v>58.800000000000004</v>
      </c>
      <c r="G41" s="77">
        <v>6</v>
      </c>
      <c r="H41" s="307">
        <v>32.400000000000006</v>
      </c>
      <c r="I41" s="77">
        <v>6</v>
      </c>
      <c r="J41" s="307">
        <v>30.814285714285717</v>
      </c>
      <c r="K41" s="87">
        <v>6</v>
      </c>
      <c r="L41" s="55">
        <f t="shared" si="0"/>
        <v>13.557142857142859</v>
      </c>
      <c r="M41" s="56">
        <f>G41+I41+K41</f>
        <v>18</v>
      </c>
      <c r="N41" s="405">
        <v>32.400000000000006</v>
      </c>
      <c r="O41" s="77">
        <v>6</v>
      </c>
      <c r="P41" s="326">
        <v>18.8</v>
      </c>
      <c r="Q41" s="150">
        <v>0</v>
      </c>
      <c r="R41" s="55">
        <f t="shared" si="2"/>
        <v>10.24</v>
      </c>
      <c r="S41" s="413">
        <v>9</v>
      </c>
      <c r="T41" s="406">
        <v>5</v>
      </c>
      <c r="U41" s="150">
        <v>0</v>
      </c>
      <c r="V41" s="328">
        <f t="shared" si="4"/>
        <v>2.5</v>
      </c>
      <c r="W41" s="337">
        <f t="shared" si="5"/>
        <v>0</v>
      </c>
      <c r="X41" s="406">
        <v>6.8999999999999995</v>
      </c>
      <c r="Y41" s="390">
        <v>0</v>
      </c>
      <c r="Z41" s="328">
        <f t="shared" si="6"/>
        <v>6.8999999999999995</v>
      </c>
      <c r="AA41" s="359">
        <f t="shared" si="7"/>
        <v>0</v>
      </c>
      <c r="AB41" s="238">
        <f t="shared" si="8"/>
        <v>185.11428571428576</v>
      </c>
      <c r="AC41" s="308">
        <f t="shared" si="9"/>
        <v>10.889075630252103</v>
      </c>
      <c r="AD41" s="358">
        <v>30</v>
      </c>
      <c r="AE41" s="427" t="s">
        <v>227</v>
      </c>
    </row>
    <row r="42" spans="3:31" ht="17.25">
      <c r="C42" s="301">
        <v>32</v>
      </c>
      <c r="D42" s="299" t="s">
        <v>252</v>
      </c>
      <c r="E42" s="305" t="s">
        <v>253</v>
      </c>
      <c r="F42" s="309">
        <v>54</v>
      </c>
      <c r="G42" s="77">
        <v>6</v>
      </c>
      <c r="H42" s="307">
        <v>35.400000000000006</v>
      </c>
      <c r="I42" s="77">
        <v>6</v>
      </c>
      <c r="J42" s="307">
        <v>30.100000000000005</v>
      </c>
      <c r="K42" s="87">
        <v>6</v>
      </c>
      <c r="L42" s="55">
        <f t="shared" si="0"/>
        <v>13.277777777777779</v>
      </c>
      <c r="M42" s="56">
        <f>G42+I42+K42</f>
        <v>18</v>
      </c>
      <c r="N42" s="405">
        <v>30.300000000000004</v>
      </c>
      <c r="O42" s="77">
        <v>6</v>
      </c>
      <c r="P42" s="307">
        <v>20.8</v>
      </c>
      <c r="Q42" s="87">
        <v>3</v>
      </c>
      <c r="R42" s="55">
        <f t="shared" si="2"/>
        <v>10.220000000000002</v>
      </c>
      <c r="S42" s="413">
        <f>O42+Q42</f>
        <v>9</v>
      </c>
      <c r="T42" s="406">
        <v>8</v>
      </c>
      <c r="U42" s="150">
        <v>0</v>
      </c>
      <c r="V42" s="328">
        <f t="shared" si="4"/>
        <v>4</v>
      </c>
      <c r="W42" s="337">
        <f t="shared" si="5"/>
        <v>0</v>
      </c>
      <c r="X42" s="406">
        <v>6</v>
      </c>
      <c r="Y42" s="390">
        <v>0</v>
      </c>
      <c r="Z42" s="328">
        <f t="shared" si="6"/>
        <v>6</v>
      </c>
      <c r="AA42" s="359">
        <f t="shared" si="7"/>
        <v>0</v>
      </c>
      <c r="AB42" s="238">
        <f t="shared" si="8"/>
        <v>184.60000000000002</v>
      </c>
      <c r="AC42" s="308">
        <f t="shared" si="9"/>
        <v>10.858823529411765</v>
      </c>
      <c r="AD42" s="358">
        <v>30</v>
      </c>
      <c r="AE42" s="427" t="s">
        <v>227</v>
      </c>
    </row>
    <row r="43" spans="3:31" ht="17.25">
      <c r="C43" s="301">
        <v>33</v>
      </c>
      <c r="D43" s="299" t="s">
        <v>272</v>
      </c>
      <c r="E43" s="305" t="s">
        <v>273</v>
      </c>
      <c r="F43" s="309">
        <v>55.199999999999996</v>
      </c>
      <c r="G43" s="77">
        <v>6</v>
      </c>
      <c r="H43" s="307">
        <v>31.799999999999997</v>
      </c>
      <c r="I43" s="77">
        <v>6</v>
      </c>
      <c r="J43" s="307">
        <v>42</v>
      </c>
      <c r="K43" s="87">
        <v>6</v>
      </c>
      <c r="L43" s="55">
        <f t="shared" si="0"/>
        <v>14.333333333333334</v>
      </c>
      <c r="M43" s="56">
        <f>G43+I43+K43</f>
        <v>18</v>
      </c>
      <c r="N43" s="406">
        <v>28.5</v>
      </c>
      <c r="O43" s="388">
        <v>0</v>
      </c>
      <c r="P43" s="326">
        <v>16</v>
      </c>
      <c r="Q43" s="150">
        <v>0</v>
      </c>
      <c r="R43" s="328">
        <f t="shared" si="2"/>
        <v>8.9</v>
      </c>
      <c r="S43" s="414">
        <f>O43+Q43</f>
        <v>0</v>
      </c>
      <c r="T43" s="406">
        <v>1</v>
      </c>
      <c r="U43" s="150">
        <v>0</v>
      </c>
      <c r="V43" s="328">
        <f t="shared" si="4"/>
        <v>0.5</v>
      </c>
      <c r="W43" s="337">
        <f t="shared" si="5"/>
        <v>0</v>
      </c>
      <c r="X43" s="406">
        <v>6.3</v>
      </c>
      <c r="Y43" s="390">
        <v>0</v>
      </c>
      <c r="Z43" s="328">
        <f t="shared" si="6"/>
        <v>6.3</v>
      </c>
      <c r="AA43" s="359">
        <f t="shared" si="7"/>
        <v>0</v>
      </c>
      <c r="AB43" s="238">
        <f t="shared" si="8"/>
        <v>180.8</v>
      </c>
      <c r="AC43" s="308">
        <f t="shared" si="9"/>
        <v>10.63529411764706</v>
      </c>
      <c r="AD43" s="358">
        <v>30</v>
      </c>
      <c r="AE43" s="427" t="s">
        <v>227</v>
      </c>
    </row>
    <row r="44" spans="3:31" ht="17.25">
      <c r="C44" s="301">
        <v>34</v>
      </c>
      <c r="D44" s="299" t="s">
        <v>308</v>
      </c>
      <c r="E44" s="305" t="s">
        <v>309</v>
      </c>
      <c r="F44" s="309">
        <v>54</v>
      </c>
      <c r="G44" s="77">
        <v>6</v>
      </c>
      <c r="H44" s="326">
        <v>20.700000000000003</v>
      </c>
      <c r="I44" s="388">
        <v>0</v>
      </c>
      <c r="J44" s="307">
        <v>30.850000000000005</v>
      </c>
      <c r="K44" s="87">
        <v>6</v>
      </c>
      <c r="L44" s="55">
        <f t="shared" si="0"/>
        <v>11.72777777777778</v>
      </c>
      <c r="M44" s="56">
        <v>18</v>
      </c>
      <c r="N44" s="406">
        <v>28.799999999999997</v>
      </c>
      <c r="O44" s="388">
        <v>0</v>
      </c>
      <c r="P44" s="307">
        <v>26</v>
      </c>
      <c r="Q44" s="87">
        <v>3</v>
      </c>
      <c r="R44" s="55">
        <f t="shared" si="2"/>
        <v>10.959999999999999</v>
      </c>
      <c r="S44" s="413">
        <v>9</v>
      </c>
      <c r="T44" s="406">
        <v>3</v>
      </c>
      <c r="U44" s="150">
        <v>0</v>
      </c>
      <c r="V44" s="328">
        <f t="shared" si="4"/>
        <v>1.5</v>
      </c>
      <c r="W44" s="337">
        <f t="shared" si="5"/>
        <v>0</v>
      </c>
      <c r="X44" s="405">
        <v>16.1</v>
      </c>
      <c r="Y44" s="422">
        <v>1</v>
      </c>
      <c r="Z44" s="55">
        <f t="shared" si="6"/>
        <v>16.1</v>
      </c>
      <c r="AA44" s="358">
        <f t="shared" si="7"/>
        <v>1</v>
      </c>
      <c r="AB44" s="238">
        <f t="shared" si="8"/>
        <v>179.45000000000002</v>
      </c>
      <c r="AC44" s="308">
        <f t="shared" si="9"/>
        <v>10.555882352941177</v>
      </c>
      <c r="AD44" s="358">
        <v>30</v>
      </c>
      <c r="AE44" s="427" t="s">
        <v>227</v>
      </c>
    </row>
    <row r="45" spans="3:31" ht="18" thickBot="1">
      <c r="C45" s="302">
        <v>35</v>
      </c>
      <c r="D45" s="303" t="s">
        <v>256</v>
      </c>
      <c r="E45" s="306" t="s">
        <v>257</v>
      </c>
      <c r="F45" s="310">
        <v>58.800000000000004</v>
      </c>
      <c r="G45" s="82">
        <v>6</v>
      </c>
      <c r="H45" s="311">
        <v>30</v>
      </c>
      <c r="I45" s="82">
        <v>6</v>
      </c>
      <c r="J45" s="311">
        <v>32.50714285714285</v>
      </c>
      <c r="K45" s="88">
        <v>6</v>
      </c>
      <c r="L45" s="81">
        <f t="shared" si="0"/>
        <v>13.47857142857143</v>
      </c>
      <c r="M45" s="84">
        <f>G45+I45+K45</f>
        <v>18</v>
      </c>
      <c r="N45" s="407">
        <v>34.199999999999996</v>
      </c>
      <c r="O45" s="82">
        <v>6</v>
      </c>
      <c r="P45" s="325">
        <v>14.8</v>
      </c>
      <c r="Q45" s="151">
        <v>0</v>
      </c>
      <c r="R45" s="330">
        <f t="shared" si="2"/>
        <v>9.8</v>
      </c>
      <c r="S45" s="415">
        <f>O45+Q45</f>
        <v>6</v>
      </c>
      <c r="T45" s="409">
        <v>1</v>
      </c>
      <c r="U45" s="151">
        <v>0</v>
      </c>
      <c r="V45" s="330">
        <f t="shared" si="4"/>
        <v>0.5</v>
      </c>
      <c r="W45" s="338">
        <f t="shared" si="5"/>
        <v>0</v>
      </c>
      <c r="X45" s="409">
        <v>4.2</v>
      </c>
      <c r="Y45" s="391">
        <v>0</v>
      </c>
      <c r="Z45" s="330">
        <f t="shared" si="6"/>
        <v>4.2</v>
      </c>
      <c r="AA45" s="360">
        <f t="shared" si="7"/>
        <v>0</v>
      </c>
      <c r="AB45" s="242">
        <f t="shared" si="8"/>
        <v>175.50714285714287</v>
      </c>
      <c r="AC45" s="312">
        <f t="shared" si="9"/>
        <v>10.323949579831933</v>
      </c>
      <c r="AD45" s="379">
        <v>30</v>
      </c>
      <c r="AE45" s="428" t="s">
        <v>227</v>
      </c>
    </row>
    <row r="46" spans="3:31" ht="17.25">
      <c r="C46" s="319">
        <v>36</v>
      </c>
      <c r="D46" s="318" t="s">
        <v>314</v>
      </c>
      <c r="E46" s="320" t="s">
        <v>315</v>
      </c>
      <c r="F46" s="400">
        <v>52.199999999999996</v>
      </c>
      <c r="G46" s="401">
        <v>6</v>
      </c>
      <c r="H46" s="324">
        <v>13.799999999999999</v>
      </c>
      <c r="I46" s="389">
        <v>0</v>
      </c>
      <c r="J46" s="402">
        <v>30.21428571428572</v>
      </c>
      <c r="K46" s="366">
        <v>6</v>
      </c>
      <c r="L46" s="321">
        <f t="shared" si="0"/>
        <v>10.690476190476192</v>
      </c>
      <c r="M46" s="365">
        <v>18</v>
      </c>
      <c r="N46" s="408">
        <v>29.400000000000002</v>
      </c>
      <c r="O46" s="389">
        <v>0</v>
      </c>
      <c r="P46" s="324">
        <v>19.6</v>
      </c>
      <c r="Q46" s="383">
        <v>0</v>
      </c>
      <c r="R46" s="332">
        <f t="shared" si="2"/>
        <v>9.8</v>
      </c>
      <c r="S46" s="416">
        <f>O46+Q46</f>
        <v>0</v>
      </c>
      <c r="T46" s="408">
        <v>10</v>
      </c>
      <c r="U46" s="383">
        <v>0</v>
      </c>
      <c r="V46" s="332">
        <f t="shared" si="4"/>
        <v>5</v>
      </c>
      <c r="W46" s="368">
        <f t="shared" si="5"/>
        <v>0</v>
      </c>
      <c r="X46" s="410">
        <v>13.5</v>
      </c>
      <c r="Y46" s="423">
        <v>1</v>
      </c>
      <c r="Z46" s="321">
        <f t="shared" si="6"/>
        <v>13.5</v>
      </c>
      <c r="AA46" s="425">
        <f t="shared" si="7"/>
        <v>1</v>
      </c>
      <c r="AB46" s="386">
        <f t="shared" si="8"/>
        <v>168.71428571428572</v>
      </c>
      <c r="AC46" s="403">
        <f t="shared" si="9"/>
        <v>9.92436974789916</v>
      </c>
      <c r="AD46" s="373">
        <f aca="true" t="shared" si="12" ref="AD46:AD57">M46+S46+W46+AA46</f>
        <v>19</v>
      </c>
      <c r="AE46" s="429" t="s">
        <v>149</v>
      </c>
    </row>
    <row r="47" spans="3:31" ht="17.25">
      <c r="C47" s="301">
        <v>37</v>
      </c>
      <c r="D47" s="299" t="s">
        <v>260</v>
      </c>
      <c r="E47" s="305" t="s">
        <v>261</v>
      </c>
      <c r="F47" s="309">
        <v>51.599999999999994</v>
      </c>
      <c r="G47" s="77">
        <v>6</v>
      </c>
      <c r="H47" s="326">
        <v>21</v>
      </c>
      <c r="I47" s="388">
        <v>0</v>
      </c>
      <c r="J47" s="307">
        <v>30</v>
      </c>
      <c r="K47" s="87">
        <v>6</v>
      </c>
      <c r="L47" s="55">
        <f t="shared" si="0"/>
        <v>11.399999999999999</v>
      </c>
      <c r="M47" s="56">
        <v>18</v>
      </c>
      <c r="N47" s="405">
        <v>31.800000000000004</v>
      </c>
      <c r="O47" s="77">
        <v>6</v>
      </c>
      <c r="P47" s="326">
        <v>19.200000000000003</v>
      </c>
      <c r="Q47" s="150">
        <v>0</v>
      </c>
      <c r="R47" s="55">
        <f t="shared" si="2"/>
        <v>10.200000000000001</v>
      </c>
      <c r="S47" s="413">
        <v>9</v>
      </c>
      <c r="T47" s="406">
        <v>5</v>
      </c>
      <c r="U47" s="150">
        <v>0</v>
      </c>
      <c r="V47" s="328">
        <f t="shared" si="4"/>
        <v>2.5</v>
      </c>
      <c r="W47" s="337">
        <f t="shared" si="5"/>
        <v>0</v>
      </c>
      <c r="X47" s="406">
        <v>4.8</v>
      </c>
      <c r="Y47" s="390">
        <v>0</v>
      </c>
      <c r="Z47" s="328">
        <f t="shared" si="6"/>
        <v>4.8</v>
      </c>
      <c r="AA47" s="359">
        <f t="shared" si="7"/>
        <v>0</v>
      </c>
      <c r="AB47" s="50">
        <f t="shared" si="8"/>
        <v>163.40000000000003</v>
      </c>
      <c r="AC47" s="398">
        <f t="shared" si="9"/>
        <v>9.611764705882354</v>
      </c>
      <c r="AD47" s="359">
        <f t="shared" si="12"/>
        <v>27</v>
      </c>
      <c r="AE47" s="430" t="s">
        <v>149</v>
      </c>
    </row>
    <row r="48" spans="3:31" ht="17.25">
      <c r="C48" s="301">
        <v>38</v>
      </c>
      <c r="D48" s="299" t="s">
        <v>258</v>
      </c>
      <c r="E48" s="305" t="s">
        <v>259</v>
      </c>
      <c r="F48" s="309">
        <v>55.199999999999996</v>
      </c>
      <c r="G48" s="77">
        <v>6</v>
      </c>
      <c r="H48" s="326">
        <v>28.799999999999997</v>
      </c>
      <c r="I48" s="388">
        <v>0</v>
      </c>
      <c r="J48" s="307">
        <v>30.064285714285717</v>
      </c>
      <c r="K48" s="87">
        <v>6</v>
      </c>
      <c r="L48" s="55">
        <f t="shared" si="0"/>
        <v>12.673809523809524</v>
      </c>
      <c r="M48" s="56">
        <v>18</v>
      </c>
      <c r="N48" s="406">
        <v>20.400000000000002</v>
      </c>
      <c r="O48" s="388">
        <v>0</v>
      </c>
      <c r="P48" s="326">
        <v>14.8</v>
      </c>
      <c r="Q48" s="150">
        <v>0</v>
      </c>
      <c r="R48" s="328">
        <f t="shared" si="2"/>
        <v>7.040000000000001</v>
      </c>
      <c r="S48" s="414">
        <f>O48+Q48</f>
        <v>0</v>
      </c>
      <c r="T48" s="406">
        <v>8</v>
      </c>
      <c r="U48" s="150">
        <v>0</v>
      </c>
      <c r="V48" s="328">
        <f t="shared" si="4"/>
        <v>4</v>
      </c>
      <c r="W48" s="337">
        <f t="shared" si="5"/>
        <v>0</v>
      </c>
      <c r="X48" s="406">
        <v>6</v>
      </c>
      <c r="Y48" s="390">
        <v>0</v>
      </c>
      <c r="Z48" s="328">
        <f t="shared" si="6"/>
        <v>6</v>
      </c>
      <c r="AA48" s="359">
        <f t="shared" si="7"/>
        <v>0</v>
      </c>
      <c r="AB48" s="50">
        <f t="shared" si="8"/>
        <v>163.26428571428573</v>
      </c>
      <c r="AC48" s="398">
        <f t="shared" si="9"/>
        <v>9.603781512605043</v>
      </c>
      <c r="AD48" s="359">
        <f t="shared" si="12"/>
        <v>18</v>
      </c>
      <c r="AE48" s="430" t="s">
        <v>149</v>
      </c>
    </row>
    <row r="49" spans="3:31" ht="17.25">
      <c r="C49" s="301">
        <v>39</v>
      </c>
      <c r="D49" s="299" t="s">
        <v>248</v>
      </c>
      <c r="E49" s="305" t="s">
        <v>249</v>
      </c>
      <c r="F49" s="309">
        <v>55.2</v>
      </c>
      <c r="G49" s="77">
        <v>6</v>
      </c>
      <c r="H49" s="326">
        <v>14.399999999999999</v>
      </c>
      <c r="I49" s="388">
        <v>0</v>
      </c>
      <c r="J49" s="307">
        <v>30.150000000000002</v>
      </c>
      <c r="K49" s="87">
        <v>6</v>
      </c>
      <c r="L49" s="55">
        <f t="shared" si="0"/>
        <v>11.083333333333334</v>
      </c>
      <c r="M49" s="56">
        <v>18</v>
      </c>
      <c r="N49" s="406">
        <v>9</v>
      </c>
      <c r="O49" s="388">
        <v>0</v>
      </c>
      <c r="P49" s="326">
        <v>14.8</v>
      </c>
      <c r="Q49" s="150">
        <v>0</v>
      </c>
      <c r="R49" s="328">
        <f t="shared" si="2"/>
        <v>4.76</v>
      </c>
      <c r="S49" s="414">
        <f>O49+Q49</f>
        <v>0</v>
      </c>
      <c r="T49" s="406">
        <v>2</v>
      </c>
      <c r="U49" s="150">
        <v>0</v>
      </c>
      <c r="V49" s="328">
        <f t="shared" si="4"/>
        <v>1</v>
      </c>
      <c r="W49" s="337">
        <f t="shared" si="5"/>
        <v>0</v>
      </c>
      <c r="X49" s="406">
        <v>8.1</v>
      </c>
      <c r="Y49" s="390">
        <v>0</v>
      </c>
      <c r="Z49" s="328">
        <f t="shared" si="6"/>
        <v>8.1</v>
      </c>
      <c r="AA49" s="359">
        <f t="shared" si="7"/>
        <v>0</v>
      </c>
      <c r="AB49" s="50">
        <f t="shared" si="8"/>
        <v>133.65</v>
      </c>
      <c r="AC49" s="398">
        <f t="shared" si="9"/>
        <v>7.861764705882353</v>
      </c>
      <c r="AD49" s="359">
        <f t="shared" si="12"/>
        <v>18</v>
      </c>
      <c r="AE49" s="430" t="s">
        <v>149</v>
      </c>
    </row>
    <row r="50" spans="3:31" ht="18" thickBot="1">
      <c r="C50" s="302">
        <v>40</v>
      </c>
      <c r="D50" s="303" t="s">
        <v>318</v>
      </c>
      <c r="E50" s="306" t="s">
        <v>319</v>
      </c>
      <c r="F50" s="397">
        <v>20.4</v>
      </c>
      <c r="G50" s="387">
        <v>0</v>
      </c>
      <c r="H50" s="325">
        <v>16.2</v>
      </c>
      <c r="I50" s="387">
        <v>0</v>
      </c>
      <c r="J50" s="311">
        <v>30.300000000000004</v>
      </c>
      <c r="K50" s="88">
        <v>6</v>
      </c>
      <c r="L50" s="330">
        <f t="shared" si="0"/>
        <v>7.433333333333334</v>
      </c>
      <c r="M50" s="338">
        <f aca="true" t="shared" si="13" ref="M50:M57">G50+I50+K50</f>
        <v>6</v>
      </c>
      <c r="N50" s="409">
        <v>3.5999999999999996</v>
      </c>
      <c r="O50" s="387">
        <v>0</v>
      </c>
      <c r="P50" s="325">
        <v>8.8</v>
      </c>
      <c r="Q50" s="151">
        <v>0</v>
      </c>
      <c r="R50" s="330">
        <f t="shared" si="2"/>
        <v>2.48</v>
      </c>
      <c r="S50" s="415">
        <f>O50+Q50</f>
        <v>0</v>
      </c>
      <c r="T50" s="409">
        <v>2</v>
      </c>
      <c r="U50" s="151">
        <v>0</v>
      </c>
      <c r="V50" s="330">
        <f t="shared" si="4"/>
        <v>1</v>
      </c>
      <c r="W50" s="338">
        <f t="shared" si="5"/>
        <v>0</v>
      </c>
      <c r="X50" s="407">
        <v>14.600000000000001</v>
      </c>
      <c r="Y50" s="424">
        <v>1</v>
      </c>
      <c r="Z50" s="81">
        <f t="shared" si="6"/>
        <v>14.600000000000001</v>
      </c>
      <c r="AA50" s="379">
        <f t="shared" si="7"/>
        <v>1</v>
      </c>
      <c r="AB50" s="160">
        <f t="shared" si="8"/>
        <v>95.9</v>
      </c>
      <c r="AC50" s="399">
        <f t="shared" si="9"/>
        <v>5.641176470588236</v>
      </c>
      <c r="AD50" s="360">
        <f t="shared" si="12"/>
        <v>7</v>
      </c>
      <c r="AE50" s="431" t="s">
        <v>149</v>
      </c>
    </row>
    <row r="51" spans="3:31" ht="17.25">
      <c r="C51" s="319">
        <v>41</v>
      </c>
      <c r="D51" s="318" t="s">
        <v>264</v>
      </c>
      <c r="E51" s="320" t="s">
        <v>265</v>
      </c>
      <c r="F51" s="400">
        <v>57.89999999999999</v>
      </c>
      <c r="G51" s="401">
        <v>6</v>
      </c>
      <c r="H51" s="324" t="e">
        <v>#VALUE!</v>
      </c>
      <c r="I51" s="389">
        <v>0</v>
      </c>
      <c r="J51" s="402">
        <v>36.599999999999994</v>
      </c>
      <c r="K51" s="366">
        <v>6</v>
      </c>
      <c r="L51" s="332" t="e">
        <f t="shared" si="0"/>
        <v>#VALUE!</v>
      </c>
      <c r="M51" s="368">
        <f t="shared" si="13"/>
        <v>12</v>
      </c>
      <c r="N51" s="410">
        <v>37.2</v>
      </c>
      <c r="O51" s="401">
        <v>6</v>
      </c>
      <c r="P51" s="324">
        <v>13.6</v>
      </c>
      <c r="Q51" s="383">
        <v>0</v>
      </c>
      <c r="R51" s="321">
        <f t="shared" si="2"/>
        <v>10.16</v>
      </c>
      <c r="S51" s="417">
        <v>9</v>
      </c>
      <c r="T51" s="408">
        <v>1</v>
      </c>
      <c r="U51" s="383">
        <v>0</v>
      </c>
      <c r="V51" s="332">
        <f t="shared" si="4"/>
        <v>0.5</v>
      </c>
      <c r="W51" s="368">
        <f t="shared" si="5"/>
        <v>0</v>
      </c>
      <c r="X51" s="408">
        <v>6</v>
      </c>
      <c r="Y51" s="392">
        <v>0</v>
      </c>
      <c r="Z51" s="332">
        <f t="shared" si="6"/>
        <v>6</v>
      </c>
      <c r="AA51" s="373">
        <f t="shared" si="7"/>
        <v>0</v>
      </c>
      <c r="AB51" s="386" t="e">
        <f t="shared" si="8"/>
        <v>#VALUE!</v>
      </c>
      <c r="AC51" s="403" t="e">
        <f t="shared" si="9"/>
        <v>#VALUE!</v>
      </c>
      <c r="AD51" s="373">
        <f t="shared" si="12"/>
        <v>21</v>
      </c>
      <c r="AE51" s="429" t="s">
        <v>149</v>
      </c>
    </row>
    <row r="52" spans="3:31" ht="17.25">
      <c r="C52" s="301">
        <v>42</v>
      </c>
      <c r="D52" s="299" t="s">
        <v>270</v>
      </c>
      <c r="E52" s="305" t="s">
        <v>271</v>
      </c>
      <c r="F52" s="309">
        <v>55.199999999999996</v>
      </c>
      <c r="G52" s="77">
        <v>6</v>
      </c>
      <c r="H52" s="307">
        <v>37.2</v>
      </c>
      <c r="I52" s="77">
        <v>6</v>
      </c>
      <c r="J52" s="307">
        <v>30.042857142857148</v>
      </c>
      <c r="K52" s="87">
        <v>6</v>
      </c>
      <c r="L52" s="55">
        <f t="shared" si="0"/>
        <v>13.604761904761906</v>
      </c>
      <c r="M52" s="56">
        <f t="shared" si="13"/>
        <v>18</v>
      </c>
      <c r="N52" s="406">
        <v>28.200000000000003</v>
      </c>
      <c r="O52" s="388">
        <v>0</v>
      </c>
      <c r="P52" s="307">
        <v>26.4</v>
      </c>
      <c r="Q52" s="87">
        <v>3</v>
      </c>
      <c r="R52" s="55">
        <f t="shared" si="2"/>
        <v>10.92</v>
      </c>
      <c r="S52" s="413">
        <v>9</v>
      </c>
      <c r="T52" s="406" t="s">
        <v>473</v>
      </c>
      <c r="U52" s="150">
        <v>0</v>
      </c>
      <c r="V52" s="328" t="e">
        <f t="shared" si="4"/>
        <v>#VALUE!</v>
      </c>
      <c r="W52" s="337">
        <f t="shared" si="5"/>
        <v>0</v>
      </c>
      <c r="X52" s="405">
        <v>10.2</v>
      </c>
      <c r="Y52" s="422">
        <v>1</v>
      </c>
      <c r="Z52" s="55">
        <f t="shared" si="6"/>
        <v>10.2</v>
      </c>
      <c r="AA52" s="358">
        <f t="shared" si="7"/>
        <v>1</v>
      </c>
      <c r="AB52" s="50" t="e">
        <f t="shared" si="8"/>
        <v>#VALUE!</v>
      </c>
      <c r="AC52" s="398" t="e">
        <f t="shared" si="9"/>
        <v>#VALUE!</v>
      </c>
      <c r="AD52" s="359">
        <f t="shared" si="12"/>
        <v>28</v>
      </c>
      <c r="AE52" s="430" t="s">
        <v>149</v>
      </c>
    </row>
    <row r="53" spans="3:31" ht="17.25">
      <c r="C53" s="301">
        <v>43</v>
      </c>
      <c r="D53" s="299" t="s">
        <v>274</v>
      </c>
      <c r="E53" s="305" t="s">
        <v>275</v>
      </c>
      <c r="F53" s="309">
        <v>54</v>
      </c>
      <c r="G53" s="77">
        <v>6</v>
      </c>
      <c r="H53" s="326" t="e">
        <v>#VALUE!</v>
      </c>
      <c r="I53" s="388">
        <v>0</v>
      </c>
      <c r="J53" s="307">
        <v>30.799999999999997</v>
      </c>
      <c r="K53" s="87">
        <v>6</v>
      </c>
      <c r="L53" s="328" t="e">
        <f t="shared" si="0"/>
        <v>#VALUE!</v>
      </c>
      <c r="M53" s="337">
        <f t="shared" si="13"/>
        <v>12</v>
      </c>
      <c r="N53" s="406">
        <v>18.6</v>
      </c>
      <c r="O53" s="388">
        <v>0</v>
      </c>
      <c r="P53" s="307">
        <v>26.8</v>
      </c>
      <c r="Q53" s="87">
        <v>3</v>
      </c>
      <c r="R53" s="328">
        <f t="shared" si="2"/>
        <v>9.080000000000002</v>
      </c>
      <c r="S53" s="414">
        <f>O53+Q53</f>
        <v>3</v>
      </c>
      <c r="T53" s="406">
        <v>10</v>
      </c>
      <c r="U53" s="150">
        <v>0</v>
      </c>
      <c r="V53" s="328">
        <f t="shared" si="4"/>
        <v>5</v>
      </c>
      <c r="W53" s="337">
        <f t="shared" si="5"/>
        <v>0</v>
      </c>
      <c r="X53" s="405">
        <v>12.9</v>
      </c>
      <c r="Y53" s="422">
        <v>1</v>
      </c>
      <c r="Z53" s="55">
        <f t="shared" si="6"/>
        <v>12.9</v>
      </c>
      <c r="AA53" s="358">
        <f t="shared" si="7"/>
        <v>1</v>
      </c>
      <c r="AB53" s="50" t="e">
        <f t="shared" si="8"/>
        <v>#VALUE!</v>
      </c>
      <c r="AC53" s="398" t="e">
        <f t="shared" si="9"/>
        <v>#VALUE!</v>
      </c>
      <c r="AD53" s="359">
        <f t="shared" si="12"/>
        <v>16</v>
      </c>
      <c r="AE53" s="430" t="s">
        <v>149</v>
      </c>
    </row>
    <row r="54" spans="3:31" ht="17.25">
      <c r="C54" s="319">
        <v>44</v>
      </c>
      <c r="D54" s="299" t="s">
        <v>322</v>
      </c>
      <c r="E54" s="305" t="s">
        <v>323</v>
      </c>
      <c r="F54" s="394">
        <v>20.4</v>
      </c>
      <c r="G54" s="388">
        <v>0</v>
      </c>
      <c r="H54" s="326" t="e">
        <v>#VALUE!</v>
      </c>
      <c r="I54" s="388">
        <v>0</v>
      </c>
      <c r="J54" s="307">
        <v>34.800000000000004</v>
      </c>
      <c r="K54" s="87">
        <v>6</v>
      </c>
      <c r="L54" s="328" t="e">
        <f t="shared" si="0"/>
        <v>#VALUE!</v>
      </c>
      <c r="M54" s="337">
        <f t="shared" si="13"/>
        <v>6</v>
      </c>
      <c r="N54" s="406">
        <v>8.1</v>
      </c>
      <c r="O54" s="388">
        <v>0</v>
      </c>
      <c r="P54" s="326">
        <v>19.6</v>
      </c>
      <c r="Q54" s="150">
        <v>0</v>
      </c>
      <c r="R54" s="328">
        <f t="shared" si="2"/>
        <v>5.540000000000001</v>
      </c>
      <c r="S54" s="414">
        <f>O54+Q54</f>
        <v>0</v>
      </c>
      <c r="T54" s="406">
        <v>2</v>
      </c>
      <c r="U54" s="150">
        <v>0</v>
      </c>
      <c r="V54" s="328">
        <f t="shared" si="4"/>
        <v>1</v>
      </c>
      <c r="W54" s="337">
        <f t="shared" si="5"/>
        <v>0</v>
      </c>
      <c r="X54" s="405">
        <v>12.8</v>
      </c>
      <c r="Y54" s="422">
        <v>1</v>
      </c>
      <c r="Z54" s="55">
        <f t="shared" si="6"/>
        <v>12.8</v>
      </c>
      <c r="AA54" s="358">
        <f t="shared" si="7"/>
        <v>1</v>
      </c>
      <c r="AB54" s="50" t="e">
        <f t="shared" si="8"/>
        <v>#VALUE!</v>
      </c>
      <c r="AC54" s="398" t="e">
        <f t="shared" si="9"/>
        <v>#VALUE!</v>
      </c>
      <c r="AD54" s="359">
        <f t="shared" si="12"/>
        <v>7</v>
      </c>
      <c r="AE54" s="430" t="s">
        <v>149</v>
      </c>
    </row>
    <row r="55" spans="3:31" ht="17.25">
      <c r="C55" s="301">
        <v>45</v>
      </c>
      <c r="D55" s="299" t="s">
        <v>324</v>
      </c>
      <c r="E55" s="305" t="s">
        <v>325</v>
      </c>
      <c r="F55" s="309">
        <v>54</v>
      </c>
      <c r="G55" s="77">
        <v>6</v>
      </c>
      <c r="H55" s="326" t="e">
        <v>#VALUE!</v>
      </c>
      <c r="I55" s="388">
        <v>0</v>
      </c>
      <c r="J55" s="326">
        <v>24.150000000000002</v>
      </c>
      <c r="K55" s="150">
        <v>0</v>
      </c>
      <c r="L55" s="328" t="e">
        <f t="shared" si="0"/>
        <v>#VALUE!</v>
      </c>
      <c r="M55" s="337">
        <f t="shared" si="13"/>
        <v>6</v>
      </c>
      <c r="N55" s="406">
        <v>22.200000000000003</v>
      </c>
      <c r="O55" s="388">
        <v>0</v>
      </c>
      <c r="P55" s="326">
        <v>18</v>
      </c>
      <c r="Q55" s="150">
        <v>0</v>
      </c>
      <c r="R55" s="328">
        <f t="shared" si="2"/>
        <v>8.040000000000001</v>
      </c>
      <c r="S55" s="414">
        <f>O55+Q55</f>
        <v>0</v>
      </c>
      <c r="T55" s="406">
        <v>7</v>
      </c>
      <c r="U55" s="150">
        <v>0</v>
      </c>
      <c r="V55" s="328">
        <f t="shared" si="4"/>
        <v>3.5</v>
      </c>
      <c r="W55" s="337">
        <f t="shared" si="5"/>
        <v>0</v>
      </c>
      <c r="X55" s="406">
        <v>8.1</v>
      </c>
      <c r="Y55" s="390">
        <v>0</v>
      </c>
      <c r="Z55" s="328">
        <f t="shared" si="6"/>
        <v>8.1</v>
      </c>
      <c r="AA55" s="359">
        <f t="shared" si="7"/>
        <v>0</v>
      </c>
      <c r="AB55" s="50" t="e">
        <f t="shared" si="8"/>
        <v>#VALUE!</v>
      </c>
      <c r="AC55" s="398" t="e">
        <f t="shared" si="9"/>
        <v>#VALUE!</v>
      </c>
      <c r="AD55" s="359">
        <f t="shared" si="12"/>
        <v>6</v>
      </c>
      <c r="AE55" s="430" t="s">
        <v>149</v>
      </c>
    </row>
    <row r="56" spans="3:31" ht="17.25">
      <c r="C56" s="301">
        <v>46</v>
      </c>
      <c r="D56" s="318" t="s">
        <v>289</v>
      </c>
      <c r="E56" s="320" t="s">
        <v>290</v>
      </c>
      <c r="F56" s="432" t="s">
        <v>473</v>
      </c>
      <c r="G56" s="389">
        <v>0</v>
      </c>
      <c r="H56" s="324" t="e">
        <v>#VALUE!</v>
      </c>
      <c r="I56" s="389">
        <v>0</v>
      </c>
      <c r="J56" s="324" t="e">
        <v>#VALUE!</v>
      </c>
      <c r="K56" s="383">
        <v>0</v>
      </c>
      <c r="L56" s="332" t="e">
        <f t="shared" si="0"/>
        <v>#VALUE!</v>
      </c>
      <c r="M56" s="368">
        <f t="shared" si="13"/>
        <v>0</v>
      </c>
      <c r="N56" s="408" t="e">
        <v>#VALUE!</v>
      </c>
      <c r="O56" s="389">
        <v>0</v>
      </c>
      <c r="P56" s="324" t="e">
        <v>#VALUE!</v>
      </c>
      <c r="Q56" s="383">
        <v>0</v>
      </c>
      <c r="R56" s="332" t="e">
        <f t="shared" si="2"/>
        <v>#VALUE!</v>
      </c>
      <c r="S56" s="416">
        <f>O56+Q56</f>
        <v>0</v>
      </c>
      <c r="T56" s="408" t="s">
        <v>473</v>
      </c>
      <c r="U56" s="383">
        <v>0</v>
      </c>
      <c r="V56" s="332" t="e">
        <f t="shared" si="4"/>
        <v>#VALUE!</v>
      </c>
      <c r="W56" s="368">
        <f t="shared" si="5"/>
        <v>0</v>
      </c>
      <c r="X56" s="408" t="s">
        <v>473</v>
      </c>
      <c r="Y56" s="392">
        <v>0</v>
      </c>
      <c r="Z56" s="332" t="str">
        <f t="shared" si="6"/>
        <v>/</v>
      </c>
      <c r="AA56" s="373">
        <f t="shared" si="7"/>
        <v>0</v>
      </c>
      <c r="AB56" s="386" t="e">
        <f t="shared" si="8"/>
        <v>#VALUE!</v>
      </c>
      <c r="AC56" s="403" t="e">
        <f t="shared" si="9"/>
        <v>#VALUE!</v>
      </c>
      <c r="AD56" s="373">
        <f t="shared" si="12"/>
        <v>0</v>
      </c>
      <c r="AE56" s="429" t="s">
        <v>149</v>
      </c>
    </row>
    <row r="57" spans="3:31" ht="18" thickBot="1">
      <c r="C57" s="302">
        <v>47</v>
      </c>
      <c r="D57" s="303" t="s">
        <v>316</v>
      </c>
      <c r="E57" s="306" t="s">
        <v>317</v>
      </c>
      <c r="F57" s="397" t="s">
        <v>473</v>
      </c>
      <c r="G57" s="387">
        <v>0</v>
      </c>
      <c r="H57" s="325" t="s">
        <v>473</v>
      </c>
      <c r="I57" s="387">
        <v>0</v>
      </c>
      <c r="J57" s="325" t="e">
        <v>#VALUE!</v>
      </c>
      <c r="K57" s="151">
        <v>0</v>
      </c>
      <c r="L57" s="330" t="e">
        <f t="shared" si="0"/>
        <v>#VALUE!</v>
      </c>
      <c r="M57" s="338">
        <f t="shared" si="13"/>
        <v>0</v>
      </c>
      <c r="N57" s="409" t="e">
        <v>#VALUE!</v>
      </c>
      <c r="O57" s="387">
        <v>0</v>
      </c>
      <c r="P57" s="325" t="e">
        <v>#VALUE!</v>
      </c>
      <c r="Q57" s="151">
        <v>0</v>
      </c>
      <c r="R57" s="330" t="e">
        <f t="shared" si="2"/>
        <v>#VALUE!</v>
      </c>
      <c r="S57" s="415">
        <f>O57+Q57</f>
        <v>0</v>
      </c>
      <c r="T57" s="409" t="s">
        <v>473</v>
      </c>
      <c r="U57" s="151">
        <v>0</v>
      </c>
      <c r="V57" s="330" t="e">
        <f t="shared" si="4"/>
        <v>#VALUE!</v>
      </c>
      <c r="W57" s="338">
        <f t="shared" si="5"/>
        <v>0</v>
      </c>
      <c r="X57" s="409" t="s">
        <v>473</v>
      </c>
      <c r="Y57" s="391">
        <v>0</v>
      </c>
      <c r="Z57" s="330" t="str">
        <f t="shared" si="6"/>
        <v>/</v>
      </c>
      <c r="AA57" s="360">
        <f t="shared" si="7"/>
        <v>0</v>
      </c>
      <c r="AB57" s="160" t="e">
        <f t="shared" si="8"/>
        <v>#VALUE!</v>
      </c>
      <c r="AC57" s="399" t="e">
        <f t="shared" si="9"/>
        <v>#VALUE!</v>
      </c>
      <c r="AD57" s="360">
        <f t="shared" si="12"/>
        <v>0</v>
      </c>
      <c r="AE57" s="431" t="s">
        <v>149</v>
      </c>
    </row>
    <row r="59" spans="4:17" ht="21">
      <c r="D59" s="92" t="s">
        <v>246</v>
      </c>
      <c r="E59" s="26"/>
      <c r="F59" s="89"/>
      <c r="G59" s="230"/>
      <c r="I59" s="232"/>
      <c r="K59" s="65" t="s">
        <v>482</v>
      </c>
      <c r="L59" s="65"/>
      <c r="Q59" s="232"/>
    </row>
    <row r="60" spans="6:17" ht="21">
      <c r="F60"/>
      <c r="G60" s="232"/>
      <c r="H60" s="230"/>
      <c r="I60" s="230"/>
      <c r="J60" s="230"/>
      <c r="K60" s="230"/>
      <c r="L60" s="230"/>
      <c r="Q60" s="232"/>
    </row>
    <row r="61" spans="4:17" ht="21">
      <c r="D61" s="279" t="s">
        <v>207</v>
      </c>
      <c r="E61" s="280"/>
      <c r="F61" s="89" t="s">
        <v>208</v>
      </c>
      <c r="G61" s="232"/>
      <c r="H61" s="230"/>
      <c r="I61" s="230"/>
      <c r="J61" s="230"/>
      <c r="K61" s="230"/>
      <c r="L61" s="230"/>
      <c r="N61" s="65" t="s">
        <v>39</v>
      </c>
      <c r="O61" s="230"/>
      <c r="P61" s="230"/>
      <c r="Q61" s="230"/>
    </row>
    <row r="62" spans="4:17" ht="21">
      <c r="D62" s="280"/>
      <c r="E62" s="280"/>
      <c r="F62" s="89" t="s">
        <v>199</v>
      </c>
      <c r="G62" s="230"/>
      <c r="H62" s="230"/>
      <c r="I62" s="232"/>
      <c r="K62" s="230"/>
      <c r="L62" s="230"/>
      <c r="N62" s="230"/>
      <c r="O62" s="230" t="s">
        <v>40</v>
      </c>
      <c r="P62" s="230"/>
      <c r="Q62" s="230"/>
    </row>
    <row r="63" spans="4:17" ht="21">
      <c r="D63" s="89"/>
      <c r="E63" s="280"/>
      <c r="F63" s="89" t="s">
        <v>200</v>
      </c>
      <c r="G63" s="232"/>
      <c r="H63" s="230"/>
      <c r="I63" s="230"/>
      <c r="J63" s="230"/>
      <c r="K63" s="230"/>
      <c r="L63" s="230"/>
      <c r="M63" s="230"/>
      <c r="N63" s="230"/>
      <c r="O63" s="230"/>
      <c r="P63" s="230"/>
      <c r="Q63" s="230"/>
    </row>
    <row r="64" spans="4:17" ht="21">
      <c r="D64" s="280"/>
      <c r="E64" s="280"/>
      <c r="F64" s="89" t="s">
        <v>243</v>
      </c>
      <c r="G64" s="230"/>
      <c r="I64" s="232"/>
      <c r="Q64" s="232"/>
    </row>
    <row r="65" spans="4:17" ht="21">
      <c r="D65" s="280"/>
      <c r="E65" s="280"/>
      <c r="F65" s="89" t="s">
        <v>244</v>
      </c>
      <c r="G65" s="230"/>
      <c r="I65" s="232"/>
      <c r="Q65" s="232"/>
    </row>
    <row r="66" spans="4:17" ht="21">
      <c r="D66" s="280"/>
      <c r="E66" s="280"/>
      <c r="F66" s="89" t="s">
        <v>245</v>
      </c>
      <c r="G66" s="232"/>
      <c r="I66" s="283"/>
      <c r="Q66" s="232"/>
    </row>
    <row r="67" spans="6:17" ht="21">
      <c r="F67" s="89" t="s">
        <v>228</v>
      </c>
      <c r="G67" s="232"/>
      <c r="I67" s="232"/>
      <c r="Q67" s="232"/>
    </row>
    <row r="68" spans="6:17" ht="21">
      <c r="F68" s="230" t="s">
        <v>483</v>
      </c>
      <c r="G68" s="433"/>
      <c r="I68" s="232"/>
      <c r="Q68" s="232"/>
    </row>
    <row r="69" spans="4:17" ht="21">
      <c r="D69" s="9" t="s">
        <v>479</v>
      </c>
      <c r="E69" s="9"/>
      <c r="F69" s="89"/>
      <c r="G69" s="232"/>
      <c r="I69" s="232"/>
      <c r="Q69" s="232"/>
    </row>
    <row r="70" spans="4:17" ht="17.25">
      <c r="D70" s="9" t="s">
        <v>480</v>
      </c>
      <c r="E70" s="9"/>
      <c r="F70" s="280"/>
      <c r="G70" s="232"/>
      <c r="I70" s="232"/>
      <c r="Q70" s="232"/>
    </row>
    <row r="71" spans="4:17" ht="17.25">
      <c r="D71" s="9" t="s">
        <v>481</v>
      </c>
      <c r="E71" s="9"/>
      <c r="F71" s="280"/>
      <c r="G71" s="232"/>
      <c r="I71" s="232"/>
      <c r="Q71" s="232"/>
    </row>
    <row r="72" spans="6:17" ht="14.25">
      <c r="F72" s="280"/>
      <c r="G72" s="232"/>
      <c r="I72" s="232"/>
      <c r="Q72" s="232"/>
    </row>
  </sheetData>
  <sheetProtection password="880B" sheet="1"/>
  <mergeCells count="5">
    <mergeCell ref="F9:M9"/>
    <mergeCell ref="N9:S9"/>
    <mergeCell ref="T9:W9"/>
    <mergeCell ref="X9:AA9"/>
    <mergeCell ref="AB9:AD9"/>
  </mergeCells>
  <printOptions/>
  <pageMargins left="0.2362204724409449" right="0.15748031496062992" top="0.1968503937007874" bottom="0.1968503937007874" header="0.1968503937007874" footer="0.1968503937007874"/>
  <pageSetup fitToWidth="4" horizontalDpi="600" verticalDpi="600" orientation="landscape" paperSize="9" scale="3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:R70"/>
    </sheetView>
  </sheetViews>
  <sheetFormatPr defaultColWidth="11.421875" defaultRowHeight="15"/>
  <cols>
    <col min="1" max="20" width="11.421875" style="0" customWidth="1"/>
  </cols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96"/>
  <sheetViews>
    <sheetView zoomScale="71" zoomScaleNormal="71" zoomScalePageLayoutView="0" workbookViewId="0" topLeftCell="A47">
      <selection activeCell="AA10" sqref="AA10"/>
    </sheetView>
  </sheetViews>
  <sheetFormatPr defaultColWidth="11.421875" defaultRowHeight="15"/>
  <cols>
    <col min="1" max="1" width="3.140625" style="90" customWidth="1"/>
    <col min="2" max="2" width="8.421875" style="41" customWidth="1"/>
    <col min="3" max="3" width="22.28125" style="41" customWidth="1"/>
    <col min="4" max="4" width="24.28125" style="41" customWidth="1"/>
    <col min="5" max="5" width="9.00390625" style="232" customWidth="1"/>
    <col min="6" max="6" width="5.8515625" style="41" customWidth="1"/>
    <col min="7" max="7" width="9.00390625" style="232" customWidth="1"/>
    <col min="8" max="8" width="5.421875" style="41" customWidth="1"/>
    <col min="9" max="9" width="9.140625" style="232" customWidth="1"/>
    <col min="10" max="10" width="4.8515625" style="41" customWidth="1"/>
    <col min="11" max="11" width="8.28125" style="232" customWidth="1"/>
    <col min="12" max="12" width="5.421875" style="41" customWidth="1"/>
    <col min="13" max="13" width="9.421875" style="232" customWidth="1"/>
    <col min="14" max="14" width="6.7109375" style="41" customWidth="1"/>
    <col min="15" max="15" width="9.140625" style="232" customWidth="1"/>
    <col min="16" max="16" width="6.140625" style="58" customWidth="1"/>
    <col min="17" max="17" width="8.28125" style="58" customWidth="1"/>
    <col min="18" max="18" width="6.7109375" style="58" customWidth="1"/>
    <col min="19" max="19" width="9.8515625" style="232" customWidth="1"/>
    <col min="20" max="20" width="6.7109375" style="41" customWidth="1"/>
    <col min="21" max="21" width="8.00390625" style="232" customWidth="1"/>
    <col min="22" max="22" width="6.28125" style="41" customWidth="1"/>
    <col min="23" max="23" width="8.7109375" style="232" customWidth="1"/>
    <col min="24" max="24" width="6.28125" style="41" customWidth="1"/>
    <col min="25" max="25" width="7.57421875" style="41" customWidth="1"/>
    <col min="26" max="26" width="6.57421875" style="41" customWidth="1"/>
    <col min="27" max="27" width="7.7109375" style="41" customWidth="1"/>
    <col min="28" max="28" width="10.28125" style="41" customWidth="1"/>
    <col min="29" max="29" width="7.140625" style="41" customWidth="1"/>
    <col min="30" max="16384" width="11.421875" style="41" customWidth="1"/>
  </cols>
  <sheetData>
    <row r="1" spans="2:14" ht="17.25" customHeight="1">
      <c r="B1" s="235"/>
      <c r="C1" s="235"/>
      <c r="D1" s="235"/>
      <c r="E1" s="235"/>
      <c r="F1" s="235"/>
      <c r="G1" s="235"/>
      <c r="H1" s="284" t="s">
        <v>209</v>
      </c>
      <c r="I1" s="235"/>
      <c r="J1" s="235"/>
      <c r="K1" s="236"/>
      <c r="L1" s="121"/>
      <c r="M1" s="236"/>
      <c r="N1" s="236"/>
    </row>
    <row r="2" spans="2:14" ht="18" customHeight="1">
      <c r="B2" s="6"/>
      <c r="C2" s="7"/>
      <c r="D2" s="7"/>
      <c r="E2" s="120"/>
      <c r="F2" s="120"/>
      <c r="G2" s="120"/>
      <c r="H2" s="284" t="s">
        <v>210</v>
      </c>
      <c r="I2" s="120"/>
      <c r="J2" s="120"/>
      <c r="K2" s="120"/>
      <c r="L2" s="120"/>
      <c r="M2" s="120"/>
      <c r="N2" s="120"/>
    </row>
    <row r="3" spans="2:14" ht="15.75" customHeight="1">
      <c r="B3" s="6"/>
      <c r="C3" s="7"/>
      <c r="D3" s="120" t="s">
        <v>211</v>
      </c>
      <c r="E3" s="120"/>
      <c r="F3" s="120"/>
      <c r="G3" s="120"/>
      <c r="H3" s="120"/>
      <c r="I3" s="120"/>
      <c r="J3" s="120"/>
      <c r="K3" s="120"/>
      <c r="L3" s="120"/>
      <c r="M3" s="120"/>
      <c r="N3" s="232"/>
    </row>
    <row r="4" spans="2:12" ht="18">
      <c r="B4" s="4"/>
      <c r="C4" s="4"/>
      <c r="D4" s="4"/>
      <c r="E4" s="121"/>
      <c r="F4" s="4"/>
      <c r="G4" s="121"/>
      <c r="H4" s="4"/>
      <c r="I4" s="121"/>
      <c r="J4" s="4"/>
      <c r="K4" s="121"/>
      <c r="L4" s="4"/>
    </row>
    <row r="5" spans="2:12" ht="18">
      <c r="B5" s="9"/>
      <c r="C5" s="9"/>
      <c r="F5" s="12" t="s">
        <v>12</v>
      </c>
      <c r="G5" s="123"/>
      <c r="H5" s="123"/>
      <c r="I5" s="122"/>
      <c r="J5" s="4"/>
      <c r="K5" s="4"/>
      <c r="L5" s="58"/>
    </row>
    <row r="6" spans="2:14" ht="18.75" customHeight="1">
      <c r="B6" s="9"/>
      <c r="C6" s="9"/>
      <c r="G6" s="123" t="s">
        <v>247</v>
      </c>
      <c r="H6" s="123"/>
      <c r="I6" s="123"/>
      <c r="J6" s="122"/>
      <c r="K6" s="4"/>
      <c r="L6" s="4"/>
      <c r="N6" s="58"/>
    </row>
    <row r="7" spans="2:14" ht="18.75" customHeight="1" thickBot="1">
      <c r="B7" s="9"/>
      <c r="C7" s="9"/>
      <c r="G7" s="123" t="s">
        <v>215</v>
      </c>
      <c r="H7" s="123"/>
      <c r="I7" s="123"/>
      <c r="J7" s="122"/>
      <c r="K7" s="4"/>
      <c r="L7" s="4"/>
      <c r="N7" s="58"/>
    </row>
    <row r="8" spans="2:31" ht="21" thickBot="1">
      <c r="B8" s="42"/>
      <c r="C8" s="42"/>
      <c r="D8" s="42"/>
      <c r="E8" s="451" t="s">
        <v>29</v>
      </c>
      <c r="F8" s="452"/>
      <c r="G8" s="452"/>
      <c r="H8" s="452"/>
      <c r="I8" s="452"/>
      <c r="J8" s="452"/>
      <c r="K8" s="452"/>
      <c r="L8" s="453"/>
      <c r="M8" s="454" t="s">
        <v>13</v>
      </c>
      <c r="N8" s="455"/>
      <c r="O8" s="455"/>
      <c r="P8" s="455"/>
      <c r="Q8" s="455"/>
      <c r="R8" s="456"/>
      <c r="S8" s="454" t="s">
        <v>34</v>
      </c>
      <c r="T8" s="455"/>
      <c r="U8" s="455"/>
      <c r="V8" s="456"/>
      <c r="W8" s="451" t="s">
        <v>35</v>
      </c>
      <c r="X8" s="452"/>
      <c r="Y8" s="452"/>
      <c r="Z8" s="453"/>
      <c r="AA8" s="454" t="s">
        <v>231</v>
      </c>
      <c r="AB8" s="455"/>
      <c r="AC8" s="456"/>
      <c r="AD8" s="287"/>
      <c r="AE8" s="287"/>
    </row>
    <row r="9" spans="1:31" ht="225" thickBot="1">
      <c r="A9" s="41"/>
      <c r="B9" s="361" t="s">
        <v>230</v>
      </c>
      <c r="C9" s="48" t="s">
        <v>1</v>
      </c>
      <c r="D9" s="48" t="s">
        <v>2</v>
      </c>
      <c r="E9" s="69" t="s">
        <v>232</v>
      </c>
      <c r="F9" s="290" t="s">
        <v>16</v>
      </c>
      <c r="G9" s="291" t="s">
        <v>233</v>
      </c>
      <c r="H9" s="290" t="s">
        <v>16</v>
      </c>
      <c r="I9" s="290" t="s">
        <v>234</v>
      </c>
      <c r="J9" s="59" t="s">
        <v>16</v>
      </c>
      <c r="K9" s="145" t="s">
        <v>23</v>
      </c>
      <c r="L9" s="146" t="s">
        <v>78</v>
      </c>
      <c r="M9" s="69" t="s">
        <v>235</v>
      </c>
      <c r="N9" s="290" t="s">
        <v>229</v>
      </c>
      <c r="O9" s="290" t="s">
        <v>236</v>
      </c>
      <c r="P9" s="59" t="s">
        <v>17</v>
      </c>
      <c r="Q9" s="145" t="s">
        <v>14</v>
      </c>
      <c r="R9" s="146" t="s">
        <v>222</v>
      </c>
      <c r="S9" s="124" t="s">
        <v>237</v>
      </c>
      <c r="T9" s="59" t="s">
        <v>19</v>
      </c>
      <c r="U9" s="145" t="s">
        <v>31</v>
      </c>
      <c r="V9" s="146" t="s">
        <v>223</v>
      </c>
      <c r="W9" s="124" t="s">
        <v>224</v>
      </c>
      <c r="X9" s="59" t="s">
        <v>27</v>
      </c>
      <c r="Y9" s="145" t="s">
        <v>59</v>
      </c>
      <c r="Z9" s="146" t="s">
        <v>225</v>
      </c>
      <c r="AA9" s="292" t="s">
        <v>20</v>
      </c>
      <c r="AB9" s="290" t="s">
        <v>21</v>
      </c>
      <c r="AC9" s="59" t="s">
        <v>22</v>
      </c>
      <c r="AD9" s="27"/>
      <c r="AE9" s="11"/>
    </row>
    <row r="10" spans="1:30" ht="17.25">
      <c r="A10" s="41"/>
      <c r="B10" s="319">
        <v>1</v>
      </c>
      <c r="C10" s="296" t="s">
        <v>386</v>
      </c>
      <c r="D10" s="298" t="s">
        <v>387</v>
      </c>
      <c r="E10" s="60">
        <v>48.75</v>
      </c>
      <c r="F10" s="108">
        <v>6</v>
      </c>
      <c r="G10" s="75">
        <v>47.625</v>
      </c>
      <c r="H10" s="108">
        <v>6</v>
      </c>
      <c r="I10" s="75">
        <v>53.10000000000001</v>
      </c>
      <c r="J10" s="35">
        <v>6</v>
      </c>
      <c r="K10" s="93">
        <f aca="true" t="shared" si="0" ref="K10:K41">(E10+G10+I10)/9</f>
        <v>16.608333333333334</v>
      </c>
      <c r="L10" s="99">
        <f aca="true" t="shared" si="1" ref="L10:L25">F10+H10+J10</f>
        <v>18</v>
      </c>
      <c r="M10" s="60">
        <v>51</v>
      </c>
      <c r="N10" s="108">
        <v>5</v>
      </c>
      <c r="O10" s="75">
        <v>35</v>
      </c>
      <c r="P10" s="61">
        <v>4</v>
      </c>
      <c r="Q10" s="93">
        <f aca="true" t="shared" si="2" ref="Q10:Q41">(M10+O10)/5</f>
        <v>17.2</v>
      </c>
      <c r="R10" s="86">
        <f aca="true" t="shared" si="3" ref="R10:R23">N10+P10</f>
        <v>9</v>
      </c>
      <c r="S10" s="343">
        <v>24</v>
      </c>
      <c r="T10" s="61">
        <v>2</v>
      </c>
      <c r="U10" s="339">
        <f aca="true" t="shared" si="4" ref="U10:U41">(S10)/2</f>
        <v>12</v>
      </c>
      <c r="V10" s="99">
        <f aca="true" t="shared" si="5" ref="V10:V41">T10</f>
        <v>2</v>
      </c>
      <c r="W10" s="60">
        <v>19.2</v>
      </c>
      <c r="X10" s="35">
        <v>1</v>
      </c>
      <c r="Y10" s="347">
        <f aca="true" t="shared" si="6" ref="Y10:Y41">(W10)</f>
        <v>19.2</v>
      </c>
      <c r="Z10" s="349">
        <f aca="true" t="shared" si="7" ref="Z10:Z41">X10</f>
        <v>1</v>
      </c>
      <c r="AA10" s="237">
        <f aca="true" t="shared" si="8" ref="AA10:AA41">E10+G10+I10+M10+O10+S10+W10</f>
        <v>278.675</v>
      </c>
      <c r="AB10" s="293">
        <f aca="true" t="shared" si="9" ref="AB10:AB41">(AA10)/17</f>
        <v>16.39264705882353</v>
      </c>
      <c r="AC10" s="357">
        <f aca="true" t="shared" si="10" ref="AC10:AC17">L10+R10+V10+Z10</f>
        <v>30</v>
      </c>
      <c r="AD10" s="353" t="s">
        <v>148</v>
      </c>
    </row>
    <row r="11" spans="1:30" ht="17.25">
      <c r="A11" s="41"/>
      <c r="B11" s="301">
        <v>2</v>
      </c>
      <c r="C11" s="299" t="s">
        <v>435</v>
      </c>
      <c r="D11" s="305" t="s">
        <v>436</v>
      </c>
      <c r="E11" s="55">
        <v>48.75</v>
      </c>
      <c r="F11" s="106">
        <v>6</v>
      </c>
      <c r="G11" s="78">
        <v>40.222500000000004</v>
      </c>
      <c r="H11" s="106">
        <v>6</v>
      </c>
      <c r="I11" s="78">
        <v>45.900000000000006</v>
      </c>
      <c r="J11" s="29">
        <v>6</v>
      </c>
      <c r="K11" s="94">
        <f t="shared" si="0"/>
        <v>14.985833333333334</v>
      </c>
      <c r="L11" s="100">
        <f t="shared" si="1"/>
        <v>18</v>
      </c>
      <c r="M11" s="55">
        <v>45.599999999999994</v>
      </c>
      <c r="N11" s="106">
        <v>5</v>
      </c>
      <c r="O11" s="78">
        <v>26</v>
      </c>
      <c r="P11" s="56">
        <v>4</v>
      </c>
      <c r="Q11" s="94">
        <f t="shared" si="2"/>
        <v>14.319999999999999</v>
      </c>
      <c r="R11" s="87">
        <f t="shared" si="3"/>
        <v>9</v>
      </c>
      <c r="S11" s="344">
        <v>21</v>
      </c>
      <c r="T11" s="56">
        <v>2</v>
      </c>
      <c r="U11" s="340">
        <f t="shared" si="4"/>
        <v>10.5</v>
      </c>
      <c r="V11" s="100">
        <f t="shared" si="5"/>
        <v>2</v>
      </c>
      <c r="W11" s="55">
        <v>12.5</v>
      </c>
      <c r="X11" s="29">
        <v>1</v>
      </c>
      <c r="Y11" s="348">
        <f t="shared" si="6"/>
        <v>12.5</v>
      </c>
      <c r="Z11" s="350">
        <f t="shared" si="7"/>
        <v>1</v>
      </c>
      <c r="AA11" s="238">
        <f t="shared" si="8"/>
        <v>239.9725</v>
      </c>
      <c r="AB11" s="313">
        <f t="shared" si="9"/>
        <v>14.116029411764705</v>
      </c>
      <c r="AC11" s="358">
        <f t="shared" si="10"/>
        <v>30</v>
      </c>
      <c r="AD11" s="354" t="s">
        <v>148</v>
      </c>
    </row>
    <row r="12" spans="1:30" ht="17.25">
      <c r="A12" s="41"/>
      <c r="B12" s="301">
        <v>3</v>
      </c>
      <c r="C12" s="299" t="s">
        <v>408</v>
      </c>
      <c r="D12" s="305" t="s">
        <v>409</v>
      </c>
      <c r="E12" s="55">
        <v>40.5</v>
      </c>
      <c r="F12" s="106">
        <v>6</v>
      </c>
      <c r="G12" s="78">
        <v>40.785000000000004</v>
      </c>
      <c r="H12" s="106">
        <v>6</v>
      </c>
      <c r="I12" s="78">
        <v>46.800000000000004</v>
      </c>
      <c r="J12" s="29">
        <v>6</v>
      </c>
      <c r="K12" s="94">
        <f t="shared" si="0"/>
        <v>14.231666666666667</v>
      </c>
      <c r="L12" s="100">
        <f t="shared" si="1"/>
        <v>18</v>
      </c>
      <c r="M12" s="55">
        <v>41.400000000000006</v>
      </c>
      <c r="N12" s="106">
        <v>5</v>
      </c>
      <c r="O12" s="78">
        <v>30</v>
      </c>
      <c r="P12" s="56">
        <v>4</v>
      </c>
      <c r="Q12" s="94">
        <f t="shared" si="2"/>
        <v>14.280000000000001</v>
      </c>
      <c r="R12" s="87">
        <f t="shared" si="3"/>
        <v>9</v>
      </c>
      <c r="S12" s="344">
        <v>23</v>
      </c>
      <c r="T12" s="56">
        <v>2</v>
      </c>
      <c r="U12" s="340">
        <f t="shared" si="4"/>
        <v>11.5</v>
      </c>
      <c r="V12" s="100">
        <f t="shared" si="5"/>
        <v>2</v>
      </c>
      <c r="W12" s="55">
        <v>16.3</v>
      </c>
      <c r="X12" s="29">
        <v>1</v>
      </c>
      <c r="Y12" s="348">
        <f t="shared" si="6"/>
        <v>16.3</v>
      </c>
      <c r="Z12" s="350">
        <f t="shared" si="7"/>
        <v>1</v>
      </c>
      <c r="AA12" s="238">
        <f t="shared" si="8"/>
        <v>238.78500000000003</v>
      </c>
      <c r="AB12" s="313">
        <f t="shared" si="9"/>
        <v>14.046176470588236</v>
      </c>
      <c r="AC12" s="358">
        <f t="shared" si="10"/>
        <v>30</v>
      </c>
      <c r="AD12" s="354" t="s">
        <v>148</v>
      </c>
    </row>
    <row r="13" spans="1:30" ht="17.25">
      <c r="A13" s="41"/>
      <c r="B13" s="301">
        <v>4</v>
      </c>
      <c r="C13" s="299" t="s">
        <v>351</v>
      </c>
      <c r="D13" s="305" t="s">
        <v>352</v>
      </c>
      <c r="E13" s="55">
        <v>48.75</v>
      </c>
      <c r="F13" s="106">
        <v>6</v>
      </c>
      <c r="G13" s="78">
        <v>33.285000000000004</v>
      </c>
      <c r="H13" s="106">
        <v>6</v>
      </c>
      <c r="I13" s="78">
        <v>48</v>
      </c>
      <c r="J13" s="29">
        <v>6</v>
      </c>
      <c r="K13" s="94">
        <f t="shared" si="0"/>
        <v>14.448333333333332</v>
      </c>
      <c r="L13" s="100">
        <f t="shared" si="1"/>
        <v>18</v>
      </c>
      <c r="M13" s="55">
        <v>45</v>
      </c>
      <c r="N13" s="106">
        <v>5</v>
      </c>
      <c r="O13" s="78">
        <v>22</v>
      </c>
      <c r="P13" s="56">
        <v>4</v>
      </c>
      <c r="Q13" s="94">
        <f t="shared" si="2"/>
        <v>13.4</v>
      </c>
      <c r="R13" s="87">
        <f t="shared" si="3"/>
        <v>9</v>
      </c>
      <c r="S13" s="344">
        <v>23</v>
      </c>
      <c r="T13" s="56">
        <v>2</v>
      </c>
      <c r="U13" s="340">
        <f t="shared" si="4"/>
        <v>11.5</v>
      </c>
      <c r="V13" s="100">
        <f t="shared" si="5"/>
        <v>2</v>
      </c>
      <c r="W13" s="55">
        <v>15.8</v>
      </c>
      <c r="X13" s="29">
        <v>1</v>
      </c>
      <c r="Y13" s="348">
        <f t="shared" si="6"/>
        <v>15.8</v>
      </c>
      <c r="Z13" s="350">
        <f t="shared" si="7"/>
        <v>1</v>
      </c>
      <c r="AA13" s="238">
        <f t="shared" si="8"/>
        <v>235.835</v>
      </c>
      <c r="AB13" s="313">
        <f t="shared" si="9"/>
        <v>13.87264705882353</v>
      </c>
      <c r="AC13" s="358">
        <f t="shared" si="10"/>
        <v>30</v>
      </c>
      <c r="AD13" s="354" t="s">
        <v>148</v>
      </c>
    </row>
    <row r="14" spans="1:30" ht="17.25">
      <c r="A14" s="41"/>
      <c r="B14" s="301">
        <v>5</v>
      </c>
      <c r="C14" s="299" t="s">
        <v>359</v>
      </c>
      <c r="D14" s="305" t="s">
        <v>360</v>
      </c>
      <c r="E14" s="55">
        <v>44.25</v>
      </c>
      <c r="F14" s="106">
        <v>6</v>
      </c>
      <c r="G14" s="78">
        <v>41.0175</v>
      </c>
      <c r="H14" s="106">
        <v>6</v>
      </c>
      <c r="I14" s="78">
        <v>38.7</v>
      </c>
      <c r="J14" s="29">
        <v>6</v>
      </c>
      <c r="K14" s="94">
        <f t="shared" si="0"/>
        <v>13.774166666666666</v>
      </c>
      <c r="L14" s="100">
        <f t="shared" si="1"/>
        <v>18</v>
      </c>
      <c r="M14" s="55">
        <v>46.5</v>
      </c>
      <c r="N14" s="106">
        <v>5</v>
      </c>
      <c r="O14" s="78">
        <v>20</v>
      </c>
      <c r="P14" s="56">
        <v>4</v>
      </c>
      <c r="Q14" s="94">
        <f t="shared" si="2"/>
        <v>13.3</v>
      </c>
      <c r="R14" s="87">
        <f t="shared" si="3"/>
        <v>9</v>
      </c>
      <c r="S14" s="344">
        <v>23</v>
      </c>
      <c r="T14" s="56">
        <v>2</v>
      </c>
      <c r="U14" s="340">
        <f t="shared" si="4"/>
        <v>11.5</v>
      </c>
      <c r="V14" s="100">
        <f t="shared" si="5"/>
        <v>2</v>
      </c>
      <c r="W14" s="55">
        <v>18.6</v>
      </c>
      <c r="X14" s="29">
        <v>1</v>
      </c>
      <c r="Y14" s="348">
        <f t="shared" si="6"/>
        <v>18.6</v>
      </c>
      <c r="Z14" s="350">
        <f t="shared" si="7"/>
        <v>1</v>
      </c>
      <c r="AA14" s="238">
        <f t="shared" si="8"/>
        <v>232.0675</v>
      </c>
      <c r="AB14" s="313">
        <f t="shared" si="9"/>
        <v>13.651029411764705</v>
      </c>
      <c r="AC14" s="358">
        <f t="shared" si="10"/>
        <v>30</v>
      </c>
      <c r="AD14" s="354" t="s">
        <v>148</v>
      </c>
    </row>
    <row r="15" spans="2:30" ht="17.25">
      <c r="B15" s="301">
        <v>6</v>
      </c>
      <c r="C15" s="299" t="s">
        <v>428</v>
      </c>
      <c r="D15" s="305" t="s">
        <v>336</v>
      </c>
      <c r="E15" s="55">
        <v>34.5</v>
      </c>
      <c r="F15" s="106">
        <v>6</v>
      </c>
      <c r="G15" s="78">
        <v>33.8175</v>
      </c>
      <c r="H15" s="106">
        <v>6</v>
      </c>
      <c r="I15" s="78">
        <v>43.2</v>
      </c>
      <c r="J15" s="29">
        <v>6</v>
      </c>
      <c r="K15" s="94">
        <f t="shared" si="0"/>
        <v>12.390833333333333</v>
      </c>
      <c r="L15" s="100">
        <f t="shared" si="1"/>
        <v>18</v>
      </c>
      <c r="M15" s="55">
        <v>45</v>
      </c>
      <c r="N15" s="106">
        <v>5</v>
      </c>
      <c r="O15" s="78">
        <v>33</v>
      </c>
      <c r="P15" s="56">
        <v>4</v>
      </c>
      <c r="Q15" s="94">
        <f t="shared" si="2"/>
        <v>15.6</v>
      </c>
      <c r="R15" s="87">
        <f t="shared" si="3"/>
        <v>9</v>
      </c>
      <c r="S15" s="344">
        <v>23</v>
      </c>
      <c r="T15" s="56">
        <v>2</v>
      </c>
      <c r="U15" s="340">
        <f t="shared" si="4"/>
        <v>11.5</v>
      </c>
      <c r="V15" s="100">
        <f t="shared" si="5"/>
        <v>2</v>
      </c>
      <c r="W15" s="55">
        <v>15.2</v>
      </c>
      <c r="X15" s="29">
        <v>1</v>
      </c>
      <c r="Y15" s="348">
        <f t="shared" si="6"/>
        <v>15.2</v>
      </c>
      <c r="Z15" s="350">
        <f t="shared" si="7"/>
        <v>1</v>
      </c>
      <c r="AA15" s="238">
        <f t="shared" si="8"/>
        <v>227.71749999999997</v>
      </c>
      <c r="AB15" s="313">
        <f t="shared" si="9"/>
        <v>13.395147058823527</v>
      </c>
      <c r="AC15" s="358">
        <f t="shared" si="10"/>
        <v>30</v>
      </c>
      <c r="AD15" s="354" t="s">
        <v>148</v>
      </c>
    </row>
    <row r="16" spans="2:30" ht="17.25">
      <c r="B16" s="301">
        <v>7</v>
      </c>
      <c r="C16" s="299" t="s">
        <v>399</v>
      </c>
      <c r="D16" s="305" t="s">
        <v>400</v>
      </c>
      <c r="E16" s="55">
        <v>42</v>
      </c>
      <c r="F16" s="106">
        <v>6</v>
      </c>
      <c r="G16" s="78">
        <v>37.125</v>
      </c>
      <c r="H16" s="106">
        <v>6</v>
      </c>
      <c r="I16" s="78">
        <v>41.1</v>
      </c>
      <c r="J16" s="29">
        <v>6</v>
      </c>
      <c r="K16" s="94">
        <f t="shared" si="0"/>
        <v>13.358333333333333</v>
      </c>
      <c r="L16" s="100">
        <f t="shared" si="1"/>
        <v>18</v>
      </c>
      <c r="M16" s="55">
        <v>44.400000000000006</v>
      </c>
      <c r="N16" s="106">
        <v>5</v>
      </c>
      <c r="O16" s="78">
        <v>21</v>
      </c>
      <c r="P16" s="56">
        <v>4</v>
      </c>
      <c r="Q16" s="94">
        <f t="shared" si="2"/>
        <v>13.080000000000002</v>
      </c>
      <c r="R16" s="87">
        <f t="shared" si="3"/>
        <v>9</v>
      </c>
      <c r="S16" s="344">
        <v>20</v>
      </c>
      <c r="T16" s="56">
        <v>2</v>
      </c>
      <c r="U16" s="340">
        <f t="shared" si="4"/>
        <v>10</v>
      </c>
      <c r="V16" s="100">
        <f t="shared" si="5"/>
        <v>2</v>
      </c>
      <c r="W16" s="55">
        <v>18.7</v>
      </c>
      <c r="X16" s="29">
        <v>1</v>
      </c>
      <c r="Y16" s="348">
        <f t="shared" si="6"/>
        <v>18.7</v>
      </c>
      <c r="Z16" s="350">
        <f t="shared" si="7"/>
        <v>1</v>
      </c>
      <c r="AA16" s="238">
        <f t="shared" si="8"/>
        <v>224.325</v>
      </c>
      <c r="AB16" s="313">
        <f t="shared" si="9"/>
        <v>13.195588235294117</v>
      </c>
      <c r="AC16" s="358">
        <f t="shared" si="10"/>
        <v>30</v>
      </c>
      <c r="AD16" s="354" t="s">
        <v>148</v>
      </c>
    </row>
    <row r="17" spans="2:30" ht="17.25">
      <c r="B17" s="301">
        <v>8</v>
      </c>
      <c r="C17" s="299" t="s">
        <v>446</v>
      </c>
      <c r="D17" s="305" t="s">
        <v>170</v>
      </c>
      <c r="E17" s="55">
        <v>39</v>
      </c>
      <c r="F17" s="106">
        <v>6</v>
      </c>
      <c r="G17" s="78">
        <v>37.185</v>
      </c>
      <c r="H17" s="106">
        <v>6</v>
      </c>
      <c r="I17" s="78">
        <v>42.45</v>
      </c>
      <c r="J17" s="29">
        <v>6</v>
      </c>
      <c r="K17" s="94">
        <f t="shared" si="0"/>
        <v>13.181666666666667</v>
      </c>
      <c r="L17" s="100">
        <f t="shared" si="1"/>
        <v>18</v>
      </c>
      <c r="M17" s="55">
        <v>45.599999999999994</v>
      </c>
      <c r="N17" s="106">
        <v>5</v>
      </c>
      <c r="O17" s="78">
        <v>20</v>
      </c>
      <c r="P17" s="56">
        <v>4</v>
      </c>
      <c r="Q17" s="94">
        <f t="shared" si="2"/>
        <v>13.12</v>
      </c>
      <c r="R17" s="87">
        <f t="shared" si="3"/>
        <v>9</v>
      </c>
      <c r="S17" s="344">
        <v>23</v>
      </c>
      <c r="T17" s="56">
        <v>2</v>
      </c>
      <c r="U17" s="340">
        <f t="shared" si="4"/>
        <v>11.5</v>
      </c>
      <c r="V17" s="100">
        <f t="shared" si="5"/>
        <v>2</v>
      </c>
      <c r="W17" s="55">
        <v>15.2</v>
      </c>
      <c r="X17" s="29">
        <v>1</v>
      </c>
      <c r="Y17" s="348">
        <f t="shared" si="6"/>
        <v>15.2</v>
      </c>
      <c r="Z17" s="350">
        <f t="shared" si="7"/>
        <v>1</v>
      </c>
      <c r="AA17" s="238">
        <f t="shared" si="8"/>
        <v>222.435</v>
      </c>
      <c r="AB17" s="313">
        <f t="shared" si="9"/>
        <v>13.084411764705882</v>
      </c>
      <c r="AC17" s="358">
        <f t="shared" si="10"/>
        <v>30</v>
      </c>
      <c r="AD17" s="354" t="s">
        <v>148</v>
      </c>
    </row>
    <row r="18" spans="2:30" ht="17.25">
      <c r="B18" s="301">
        <v>9</v>
      </c>
      <c r="C18" s="299" t="s">
        <v>471</v>
      </c>
      <c r="D18" s="305" t="s">
        <v>472</v>
      </c>
      <c r="E18" s="55">
        <v>39</v>
      </c>
      <c r="F18" s="106">
        <v>6</v>
      </c>
      <c r="G18" s="78">
        <v>34.035000000000004</v>
      </c>
      <c r="H18" s="106">
        <v>6</v>
      </c>
      <c r="I18" s="78">
        <v>42.300000000000004</v>
      </c>
      <c r="J18" s="29">
        <v>6</v>
      </c>
      <c r="K18" s="94">
        <f t="shared" si="0"/>
        <v>12.815000000000001</v>
      </c>
      <c r="L18" s="100">
        <f t="shared" si="1"/>
        <v>18</v>
      </c>
      <c r="M18" s="55">
        <v>51</v>
      </c>
      <c r="N18" s="106">
        <v>5</v>
      </c>
      <c r="O18" s="78">
        <v>20</v>
      </c>
      <c r="P18" s="56">
        <v>4</v>
      </c>
      <c r="Q18" s="94">
        <f t="shared" si="2"/>
        <v>14.2</v>
      </c>
      <c r="R18" s="87">
        <f t="shared" si="3"/>
        <v>9</v>
      </c>
      <c r="S18" s="345">
        <v>15</v>
      </c>
      <c r="T18" s="337">
        <v>0</v>
      </c>
      <c r="U18" s="341">
        <f t="shared" si="4"/>
        <v>7.5</v>
      </c>
      <c r="V18" s="143">
        <f t="shared" si="5"/>
        <v>0</v>
      </c>
      <c r="W18" s="55">
        <v>20</v>
      </c>
      <c r="X18" s="29">
        <v>1</v>
      </c>
      <c r="Y18" s="348">
        <f t="shared" si="6"/>
        <v>20</v>
      </c>
      <c r="Z18" s="350">
        <f t="shared" si="7"/>
        <v>1</v>
      </c>
      <c r="AA18" s="238">
        <f t="shared" si="8"/>
        <v>221.335</v>
      </c>
      <c r="AB18" s="313">
        <f t="shared" si="9"/>
        <v>13.019705882352941</v>
      </c>
      <c r="AC18" s="358">
        <v>30</v>
      </c>
      <c r="AD18" s="354" t="s">
        <v>148</v>
      </c>
    </row>
    <row r="19" spans="2:30" ht="17.25">
      <c r="B19" s="301">
        <v>10</v>
      </c>
      <c r="C19" s="299" t="s">
        <v>456</v>
      </c>
      <c r="D19" s="305" t="s">
        <v>457</v>
      </c>
      <c r="E19" s="55">
        <v>45.75</v>
      </c>
      <c r="F19" s="106">
        <v>6</v>
      </c>
      <c r="G19" s="78">
        <v>33.285000000000004</v>
      </c>
      <c r="H19" s="106">
        <v>6</v>
      </c>
      <c r="I19" s="78">
        <v>41.1</v>
      </c>
      <c r="J19" s="29">
        <v>6</v>
      </c>
      <c r="K19" s="94">
        <f t="shared" si="0"/>
        <v>13.348333333333333</v>
      </c>
      <c r="L19" s="100">
        <f t="shared" si="1"/>
        <v>18</v>
      </c>
      <c r="M19" s="55">
        <v>36.900000000000006</v>
      </c>
      <c r="N19" s="106">
        <v>5</v>
      </c>
      <c r="O19" s="78">
        <v>20</v>
      </c>
      <c r="P19" s="56">
        <v>4</v>
      </c>
      <c r="Q19" s="94">
        <f t="shared" si="2"/>
        <v>11.38</v>
      </c>
      <c r="R19" s="87">
        <f t="shared" si="3"/>
        <v>9</v>
      </c>
      <c r="S19" s="344">
        <v>26</v>
      </c>
      <c r="T19" s="56">
        <v>2</v>
      </c>
      <c r="U19" s="340">
        <f t="shared" si="4"/>
        <v>13</v>
      </c>
      <c r="V19" s="100">
        <f t="shared" si="5"/>
        <v>2</v>
      </c>
      <c r="W19" s="55">
        <v>17.1</v>
      </c>
      <c r="X19" s="29">
        <v>1</v>
      </c>
      <c r="Y19" s="348">
        <f t="shared" si="6"/>
        <v>17.1</v>
      </c>
      <c r="Z19" s="350">
        <f t="shared" si="7"/>
        <v>1</v>
      </c>
      <c r="AA19" s="238">
        <f t="shared" si="8"/>
        <v>220.135</v>
      </c>
      <c r="AB19" s="313">
        <f t="shared" si="9"/>
        <v>12.949117647058824</v>
      </c>
      <c r="AC19" s="358">
        <f>L19+R19+V19+Z19</f>
        <v>30</v>
      </c>
      <c r="AD19" s="354" t="s">
        <v>148</v>
      </c>
    </row>
    <row r="20" spans="2:30" ht="17.25">
      <c r="B20" s="301">
        <v>11</v>
      </c>
      <c r="C20" s="299" t="s">
        <v>432</v>
      </c>
      <c r="D20" s="305" t="s">
        <v>339</v>
      </c>
      <c r="E20" s="55">
        <v>30</v>
      </c>
      <c r="F20" s="106">
        <v>6</v>
      </c>
      <c r="G20" s="78">
        <v>35.4375</v>
      </c>
      <c r="H20" s="106">
        <v>6</v>
      </c>
      <c r="I20" s="78">
        <v>42.45</v>
      </c>
      <c r="J20" s="29">
        <v>6</v>
      </c>
      <c r="K20" s="94">
        <f t="shared" si="0"/>
        <v>11.9875</v>
      </c>
      <c r="L20" s="100">
        <f t="shared" si="1"/>
        <v>18</v>
      </c>
      <c r="M20" s="55">
        <v>40.8</v>
      </c>
      <c r="N20" s="106">
        <v>5</v>
      </c>
      <c r="O20" s="78">
        <v>32</v>
      </c>
      <c r="P20" s="56">
        <v>4</v>
      </c>
      <c r="Q20" s="94">
        <f t="shared" si="2"/>
        <v>14.559999999999999</v>
      </c>
      <c r="R20" s="87">
        <f t="shared" si="3"/>
        <v>9</v>
      </c>
      <c r="S20" s="344">
        <v>21</v>
      </c>
      <c r="T20" s="56">
        <v>2</v>
      </c>
      <c r="U20" s="340">
        <f t="shared" si="4"/>
        <v>10.5</v>
      </c>
      <c r="V20" s="100">
        <f t="shared" si="5"/>
        <v>2</v>
      </c>
      <c r="W20" s="55">
        <v>15.5</v>
      </c>
      <c r="X20" s="29">
        <v>1</v>
      </c>
      <c r="Y20" s="348">
        <f t="shared" si="6"/>
        <v>15.5</v>
      </c>
      <c r="Z20" s="350">
        <f t="shared" si="7"/>
        <v>1</v>
      </c>
      <c r="AA20" s="238">
        <f t="shared" si="8"/>
        <v>217.1875</v>
      </c>
      <c r="AB20" s="313">
        <f t="shared" si="9"/>
        <v>12.775735294117647</v>
      </c>
      <c r="AC20" s="358">
        <f>L20+R20+V20+Z20</f>
        <v>30</v>
      </c>
      <c r="AD20" s="354" t="s">
        <v>148</v>
      </c>
    </row>
    <row r="21" spans="2:30" ht="17.25">
      <c r="B21" s="301">
        <v>12</v>
      </c>
      <c r="C21" s="299" t="s">
        <v>379</v>
      </c>
      <c r="D21" s="305" t="s">
        <v>380</v>
      </c>
      <c r="E21" s="55">
        <v>46.5</v>
      </c>
      <c r="F21" s="106">
        <v>6</v>
      </c>
      <c r="G21" s="78">
        <v>36.7725</v>
      </c>
      <c r="H21" s="106">
        <v>6</v>
      </c>
      <c r="I21" s="78">
        <v>42.900000000000006</v>
      </c>
      <c r="J21" s="29">
        <v>6</v>
      </c>
      <c r="K21" s="94">
        <f t="shared" si="0"/>
        <v>14.019166666666669</v>
      </c>
      <c r="L21" s="100">
        <f t="shared" si="1"/>
        <v>18</v>
      </c>
      <c r="M21" s="55">
        <v>42.599999999999994</v>
      </c>
      <c r="N21" s="106">
        <v>5</v>
      </c>
      <c r="O21" s="78">
        <v>20</v>
      </c>
      <c r="P21" s="56">
        <v>4</v>
      </c>
      <c r="Q21" s="94">
        <f t="shared" si="2"/>
        <v>12.52</v>
      </c>
      <c r="R21" s="87">
        <f t="shared" si="3"/>
        <v>9</v>
      </c>
      <c r="S21" s="345">
        <v>11.5</v>
      </c>
      <c r="T21" s="337">
        <v>0</v>
      </c>
      <c r="U21" s="341">
        <f t="shared" si="4"/>
        <v>5.75</v>
      </c>
      <c r="V21" s="143">
        <f t="shared" si="5"/>
        <v>0</v>
      </c>
      <c r="W21" s="55">
        <v>15.899999999999999</v>
      </c>
      <c r="X21" s="29">
        <v>1</v>
      </c>
      <c r="Y21" s="348">
        <f t="shared" si="6"/>
        <v>15.899999999999999</v>
      </c>
      <c r="Z21" s="350">
        <f t="shared" si="7"/>
        <v>1</v>
      </c>
      <c r="AA21" s="238">
        <f t="shared" si="8"/>
        <v>216.1725</v>
      </c>
      <c r="AB21" s="313">
        <f t="shared" si="9"/>
        <v>12.716029411764707</v>
      </c>
      <c r="AC21" s="358">
        <v>30</v>
      </c>
      <c r="AD21" s="354" t="s">
        <v>148</v>
      </c>
    </row>
    <row r="22" spans="2:30" ht="17.25">
      <c r="B22" s="301">
        <v>13</v>
      </c>
      <c r="C22" s="299" t="s">
        <v>396</v>
      </c>
      <c r="D22" s="305" t="s">
        <v>397</v>
      </c>
      <c r="E22" s="55">
        <v>37.5</v>
      </c>
      <c r="F22" s="106">
        <v>6</v>
      </c>
      <c r="G22" s="78">
        <v>30.75</v>
      </c>
      <c r="H22" s="106">
        <v>6</v>
      </c>
      <c r="I22" s="78">
        <v>47.1</v>
      </c>
      <c r="J22" s="29">
        <v>6</v>
      </c>
      <c r="K22" s="94">
        <f t="shared" si="0"/>
        <v>12.816666666666666</v>
      </c>
      <c r="L22" s="100">
        <f t="shared" si="1"/>
        <v>18</v>
      </c>
      <c r="M22" s="55">
        <v>42</v>
      </c>
      <c r="N22" s="106">
        <v>5</v>
      </c>
      <c r="O22" s="78">
        <v>20</v>
      </c>
      <c r="P22" s="56">
        <v>4</v>
      </c>
      <c r="Q22" s="94">
        <f t="shared" si="2"/>
        <v>12.4</v>
      </c>
      <c r="R22" s="87">
        <f t="shared" si="3"/>
        <v>9</v>
      </c>
      <c r="S22" s="344">
        <v>21</v>
      </c>
      <c r="T22" s="56">
        <v>2</v>
      </c>
      <c r="U22" s="340">
        <f t="shared" si="4"/>
        <v>10.5</v>
      </c>
      <c r="V22" s="100">
        <f t="shared" si="5"/>
        <v>2</v>
      </c>
      <c r="W22" s="55">
        <v>17.1</v>
      </c>
      <c r="X22" s="29">
        <v>1</v>
      </c>
      <c r="Y22" s="348">
        <f t="shared" si="6"/>
        <v>17.1</v>
      </c>
      <c r="Z22" s="350">
        <f t="shared" si="7"/>
        <v>1</v>
      </c>
      <c r="AA22" s="238">
        <f t="shared" si="8"/>
        <v>215.45</v>
      </c>
      <c r="AB22" s="313">
        <f t="shared" si="9"/>
        <v>12.673529411764704</v>
      </c>
      <c r="AC22" s="358">
        <f>L22+R22+V22+Z22</f>
        <v>30</v>
      </c>
      <c r="AD22" s="354" t="s">
        <v>148</v>
      </c>
    </row>
    <row r="23" spans="2:30" ht="17.25">
      <c r="B23" s="301">
        <v>14</v>
      </c>
      <c r="C23" s="299" t="s">
        <v>447</v>
      </c>
      <c r="D23" s="305" t="s">
        <v>279</v>
      </c>
      <c r="E23" s="55">
        <v>31.5</v>
      </c>
      <c r="F23" s="106">
        <v>6</v>
      </c>
      <c r="G23" s="78">
        <v>39.5625</v>
      </c>
      <c r="H23" s="106">
        <v>6</v>
      </c>
      <c r="I23" s="78">
        <v>43.5</v>
      </c>
      <c r="J23" s="29">
        <v>6</v>
      </c>
      <c r="K23" s="94">
        <f t="shared" si="0"/>
        <v>12.729166666666666</v>
      </c>
      <c r="L23" s="100">
        <f t="shared" si="1"/>
        <v>18</v>
      </c>
      <c r="M23" s="55">
        <v>35.099999999999994</v>
      </c>
      <c r="N23" s="106">
        <v>5</v>
      </c>
      <c r="O23" s="78">
        <v>33.5</v>
      </c>
      <c r="P23" s="56">
        <v>4</v>
      </c>
      <c r="Q23" s="94">
        <f t="shared" si="2"/>
        <v>13.719999999999999</v>
      </c>
      <c r="R23" s="87">
        <f t="shared" si="3"/>
        <v>9</v>
      </c>
      <c r="S23" s="345">
        <v>16</v>
      </c>
      <c r="T23" s="337">
        <v>0</v>
      </c>
      <c r="U23" s="341">
        <f t="shared" si="4"/>
        <v>8</v>
      </c>
      <c r="V23" s="143">
        <f t="shared" si="5"/>
        <v>0</v>
      </c>
      <c r="W23" s="55">
        <v>15.7</v>
      </c>
      <c r="X23" s="29">
        <v>1</v>
      </c>
      <c r="Y23" s="348">
        <f t="shared" si="6"/>
        <v>15.7</v>
      </c>
      <c r="Z23" s="350">
        <f t="shared" si="7"/>
        <v>1</v>
      </c>
      <c r="AA23" s="238">
        <f t="shared" si="8"/>
        <v>214.86249999999998</v>
      </c>
      <c r="AB23" s="313">
        <f t="shared" si="9"/>
        <v>12.638970588235294</v>
      </c>
      <c r="AC23" s="358">
        <v>30</v>
      </c>
      <c r="AD23" s="354" t="s">
        <v>148</v>
      </c>
    </row>
    <row r="24" spans="2:30" ht="17.25">
      <c r="B24" s="301">
        <v>15</v>
      </c>
      <c r="C24" s="299" t="s">
        <v>411</v>
      </c>
      <c r="D24" s="305" t="s">
        <v>412</v>
      </c>
      <c r="E24" s="55">
        <v>42</v>
      </c>
      <c r="F24" s="106">
        <v>6</v>
      </c>
      <c r="G24" s="78">
        <v>35.7525</v>
      </c>
      <c r="H24" s="106">
        <v>6</v>
      </c>
      <c r="I24" s="78">
        <v>33</v>
      </c>
      <c r="J24" s="29">
        <v>6</v>
      </c>
      <c r="K24" s="94">
        <f t="shared" si="0"/>
        <v>12.305833333333332</v>
      </c>
      <c r="L24" s="100">
        <f t="shared" si="1"/>
        <v>18</v>
      </c>
      <c r="M24" s="55">
        <v>46.2</v>
      </c>
      <c r="N24" s="106">
        <v>5</v>
      </c>
      <c r="O24" s="334">
        <v>17</v>
      </c>
      <c r="P24" s="337">
        <v>0</v>
      </c>
      <c r="Q24" s="94">
        <f t="shared" si="2"/>
        <v>12.64</v>
      </c>
      <c r="R24" s="87">
        <v>9</v>
      </c>
      <c r="S24" s="344">
        <v>27.5</v>
      </c>
      <c r="T24" s="56">
        <v>2</v>
      </c>
      <c r="U24" s="340">
        <f t="shared" si="4"/>
        <v>13.75</v>
      </c>
      <c r="V24" s="100">
        <f t="shared" si="5"/>
        <v>2</v>
      </c>
      <c r="W24" s="55">
        <v>12.7</v>
      </c>
      <c r="X24" s="29">
        <v>1</v>
      </c>
      <c r="Y24" s="348">
        <f t="shared" si="6"/>
        <v>12.7</v>
      </c>
      <c r="Z24" s="350">
        <f t="shared" si="7"/>
        <v>1</v>
      </c>
      <c r="AA24" s="238">
        <f t="shared" si="8"/>
        <v>214.15249999999997</v>
      </c>
      <c r="AB24" s="313">
        <f t="shared" si="9"/>
        <v>12.59720588235294</v>
      </c>
      <c r="AC24" s="358">
        <f>L24+R24+V24+Z24</f>
        <v>30</v>
      </c>
      <c r="AD24" s="354" t="s">
        <v>148</v>
      </c>
    </row>
    <row r="25" spans="2:30" ht="17.25">
      <c r="B25" s="301">
        <v>16</v>
      </c>
      <c r="C25" s="299" t="s">
        <v>415</v>
      </c>
      <c r="D25" s="305" t="s">
        <v>416</v>
      </c>
      <c r="E25" s="55">
        <v>48</v>
      </c>
      <c r="F25" s="106">
        <v>6</v>
      </c>
      <c r="G25" s="78">
        <v>40.695</v>
      </c>
      <c r="H25" s="106">
        <v>6</v>
      </c>
      <c r="I25" s="78">
        <v>37.800000000000004</v>
      </c>
      <c r="J25" s="29">
        <v>6</v>
      </c>
      <c r="K25" s="94">
        <f t="shared" si="0"/>
        <v>14.055</v>
      </c>
      <c r="L25" s="100">
        <f t="shared" si="1"/>
        <v>18</v>
      </c>
      <c r="M25" s="55">
        <v>40.8</v>
      </c>
      <c r="N25" s="106">
        <v>5</v>
      </c>
      <c r="O25" s="334">
        <v>13.5</v>
      </c>
      <c r="P25" s="337">
        <v>0</v>
      </c>
      <c r="Q25" s="94">
        <f t="shared" si="2"/>
        <v>10.86</v>
      </c>
      <c r="R25" s="87">
        <v>9</v>
      </c>
      <c r="S25" s="345">
        <v>18</v>
      </c>
      <c r="T25" s="337">
        <v>0</v>
      </c>
      <c r="U25" s="341">
        <f t="shared" si="4"/>
        <v>9</v>
      </c>
      <c r="V25" s="143">
        <f t="shared" si="5"/>
        <v>0</v>
      </c>
      <c r="W25" s="55">
        <v>14.899999999999999</v>
      </c>
      <c r="X25" s="29">
        <v>1</v>
      </c>
      <c r="Y25" s="348">
        <f t="shared" si="6"/>
        <v>14.899999999999999</v>
      </c>
      <c r="Z25" s="350">
        <f t="shared" si="7"/>
        <v>1</v>
      </c>
      <c r="AA25" s="238">
        <f t="shared" si="8"/>
        <v>213.69500000000002</v>
      </c>
      <c r="AB25" s="313">
        <f t="shared" si="9"/>
        <v>12.57029411764706</v>
      </c>
      <c r="AC25" s="358">
        <v>30</v>
      </c>
      <c r="AD25" s="354" t="s">
        <v>148</v>
      </c>
    </row>
    <row r="26" spans="2:30" ht="17.25">
      <c r="B26" s="301">
        <v>17</v>
      </c>
      <c r="C26" s="299" t="s">
        <v>444</v>
      </c>
      <c r="D26" s="305" t="s">
        <v>445</v>
      </c>
      <c r="E26" s="55">
        <v>44.25</v>
      </c>
      <c r="F26" s="106">
        <v>6</v>
      </c>
      <c r="G26" s="334">
        <v>28.410000000000004</v>
      </c>
      <c r="H26" s="329">
        <v>0</v>
      </c>
      <c r="I26" s="78">
        <v>37.2</v>
      </c>
      <c r="J26" s="29">
        <v>6</v>
      </c>
      <c r="K26" s="94">
        <f t="shared" si="0"/>
        <v>12.206666666666667</v>
      </c>
      <c r="L26" s="100">
        <v>18</v>
      </c>
      <c r="M26" s="55">
        <v>44.099999999999994</v>
      </c>
      <c r="N26" s="106">
        <v>5</v>
      </c>
      <c r="O26" s="78">
        <v>25</v>
      </c>
      <c r="P26" s="56">
        <v>4</v>
      </c>
      <c r="Q26" s="94">
        <f t="shared" si="2"/>
        <v>13.819999999999999</v>
      </c>
      <c r="R26" s="87">
        <f>N26+P26</f>
        <v>9</v>
      </c>
      <c r="S26" s="345">
        <v>18</v>
      </c>
      <c r="T26" s="337">
        <v>0</v>
      </c>
      <c r="U26" s="341">
        <f t="shared" si="4"/>
        <v>9</v>
      </c>
      <c r="V26" s="143">
        <f t="shared" si="5"/>
        <v>0</v>
      </c>
      <c r="W26" s="55">
        <v>16.1</v>
      </c>
      <c r="X26" s="29">
        <v>1</v>
      </c>
      <c r="Y26" s="348">
        <f t="shared" si="6"/>
        <v>16.1</v>
      </c>
      <c r="Z26" s="350">
        <f t="shared" si="7"/>
        <v>1</v>
      </c>
      <c r="AA26" s="238">
        <f t="shared" si="8"/>
        <v>213.05999999999997</v>
      </c>
      <c r="AB26" s="313">
        <f t="shared" si="9"/>
        <v>12.532941176470587</v>
      </c>
      <c r="AC26" s="358">
        <v>30</v>
      </c>
      <c r="AD26" s="354" t="s">
        <v>148</v>
      </c>
    </row>
    <row r="27" spans="2:30" ht="17.25">
      <c r="B27" s="301">
        <v>18</v>
      </c>
      <c r="C27" s="299" t="s">
        <v>372</v>
      </c>
      <c r="D27" s="305" t="s">
        <v>373</v>
      </c>
      <c r="E27" s="55">
        <v>42.75</v>
      </c>
      <c r="F27" s="106">
        <v>6</v>
      </c>
      <c r="G27" s="78">
        <v>32.7675</v>
      </c>
      <c r="H27" s="106">
        <v>6</v>
      </c>
      <c r="I27" s="78">
        <v>39</v>
      </c>
      <c r="J27" s="29">
        <v>6</v>
      </c>
      <c r="K27" s="94">
        <f t="shared" si="0"/>
        <v>12.724166666666667</v>
      </c>
      <c r="L27" s="100">
        <f aca="true" t="shared" si="11" ref="L27:L32">F27+H27+J27</f>
        <v>18</v>
      </c>
      <c r="M27" s="55">
        <v>43.2</v>
      </c>
      <c r="N27" s="106">
        <v>5</v>
      </c>
      <c r="O27" s="334">
        <v>16</v>
      </c>
      <c r="P27" s="337">
        <v>0</v>
      </c>
      <c r="Q27" s="94">
        <f t="shared" si="2"/>
        <v>11.84</v>
      </c>
      <c r="R27" s="87">
        <v>9</v>
      </c>
      <c r="S27" s="344">
        <v>22.5</v>
      </c>
      <c r="T27" s="56">
        <v>2</v>
      </c>
      <c r="U27" s="340">
        <f t="shared" si="4"/>
        <v>11.25</v>
      </c>
      <c r="V27" s="100">
        <f t="shared" si="5"/>
        <v>2</v>
      </c>
      <c r="W27" s="55">
        <v>14.8</v>
      </c>
      <c r="X27" s="29">
        <v>1</v>
      </c>
      <c r="Y27" s="348">
        <f t="shared" si="6"/>
        <v>14.8</v>
      </c>
      <c r="Z27" s="350">
        <f t="shared" si="7"/>
        <v>1</v>
      </c>
      <c r="AA27" s="238">
        <f t="shared" si="8"/>
        <v>211.0175</v>
      </c>
      <c r="AB27" s="313">
        <f t="shared" si="9"/>
        <v>12.41279411764706</v>
      </c>
      <c r="AC27" s="358">
        <f>L27+R27+V27+Z27</f>
        <v>30</v>
      </c>
      <c r="AD27" s="354" t="s">
        <v>148</v>
      </c>
    </row>
    <row r="28" spans="2:30" ht="17.25">
      <c r="B28" s="301">
        <v>19</v>
      </c>
      <c r="C28" s="299" t="s">
        <v>349</v>
      </c>
      <c r="D28" s="305" t="s">
        <v>350</v>
      </c>
      <c r="E28" s="55">
        <v>43.5</v>
      </c>
      <c r="F28" s="106">
        <v>6</v>
      </c>
      <c r="G28" s="78">
        <v>39.75</v>
      </c>
      <c r="H28" s="106">
        <v>6</v>
      </c>
      <c r="I28" s="78">
        <v>35.1</v>
      </c>
      <c r="J28" s="29">
        <v>6</v>
      </c>
      <c r="K28" s="94">
        <f t="shared" si="0"/>
        <v>13.149999999999999</v>
      </c>
      <c r="L28" s="100">
        <f t="shared" si="11"/>
        <v>18</v>
      </c>
      <c r="M28" s="55">
        <v>44.7</v>
      </c>
      <c r="N28" s="106">
        <v>5</v>
      </c>
      <c r="O28" s="334">
        <v>10</v>
      </c>
      <c r="P28" s="337">
        <v>0</v>
      </c>
      <c r="Q28" s="94">
        <f t="shared" si="2"/>
        <v>10.940000000000001</v>
      </c>
      <c r="R28" s="87">
        <v>9</v>
      </c>
      <c r="S28" s="344">
        <v>20</v>
      </c>
      <c r="T28" s="56">
        <v>2</v>
      </c>
      <c r="U28" s="340">
        <f t="shared" si="4"/>
        <v>10</v>
      </c>
      <c r="V28" s="100">
        <f t="shared" si="5"/>
        <v>2</v>
      </c>
      <c r="W28" s="55">
        <v>17.799999999999997</v>
      </c>
      <c r="X28" s="29">
        <v>1</v>
      </c>
      <c r="Y28" s="348">
        <f t="shared" si="6"/>
        <v>17.799999999999997</v>
      </c>
      <c r="Z28" s="350">
        <f t="shared" si="7"/>
        <v>1</v>
      </c>
      <c r="AA28" s="238">
        <f t="shared" si="8"/>
        <v>210.85000000000002</v>
      </c>
      <c r="AB28" s="313">
        <f t="shared" si="9"/>
        <v>12.40294117647059</v>
      </c>
      <c r="AC28" s="358">
        <f>L28+R28+V28+Z28</f>
        <v>30</v>
      </c>
      <c r="AD28" s="354" t="s">
        <v>148</v>
      </c>
    </row>
    <row r="29" spans="2:30" ht="17.25">
      <c r="B29" s="301">
        <v>20</v>
      </c>
      <c r="C29" s="299" t="s">
        <v>467</v>
      </c>
      <c r="D29" s="305" t="s">
        <v>468</v>
      </c>
      <c r="E29" s="55">
        <v>34.5</v>
      </c>
      <c r="F29" s="106">
        <v>6</v>
      </c>
      <c r="G29" s="78">
        <v>32.347500000000004</v>
      </c>
      <c r="H29" s="106">
        <v>6</v>
      </c>
      <c r="I29" s="78">
        <v>39</v>
      </c>
      <c r="J29" s="29">
        <v>6</v>
      </c>
      <c r="K29" s="94">
        <f t="shared" si="0"/>
        <v>11.760833333333332</v>
      </c>
      <c r="L29" s="100">
        <f t="shared" si="11"/>
        <v>18</v>
      </c>
      <c r="M29" s="55">
        <v>47.400000000000006</v>
      </c>
      <c r="N29" s="106">
        <v>5</v>
      </c>
      <c r="O29" s="334">
        <v>19.5</v>
      </c>
      <c r="P29" s="337">
        <v>0</v>
      </c>
      <c r="Q29" s="94">
        <f t="shared" si="2"/>
        <v>13.38</v>
      </c>
      <c r="R29" s="87">
        <v>9</v>
      </c>
      <c r="S29" s="344">
        <v>21</v>
      </c>
      <c r="T29" s="56">
        <v>2</v>
      </c>
      <c r="U29" s="340">
        <f t="shared" si="4"/>
        <v>10.5</v>
      </c>
      <c r="V29" s="100">
        <f t="shared" si="5"/>
        <v>2</v>
      </c>
      <c r="W29" s="55">
        <v>16.8</v>
      </c>
      <c r="X29" s="29">
        <v>1</v>
      </c>
      <c r="Y29" s="348">
        <f t="shared" si="6"/>
        <v>16.8</v>
      </c>
      <c r="Z29" s="350">
        <f t="shared" si="7"/>
        <v>1</v>
      </c>
      <c r="AA29" s="238">
        <f t="shared" si="8"/>
        <v>210.5475</v>
      </c>
      <c r="AB29" s="313">
        <f t="shared" si="9"/>
        <v>12.38514705882353</v>
      </c>
      <c r="AC29" s="358">
        <f>L29+R29+V29+Z29</f>
        <v>30</v>
      </c>
      <c r="AD29" s="354" t="s">
        <v>148</v>
      </c>
    </row>
    <row r="30" spans="2:30" ht="17.25">
      <c r="B30" s="301">
        <v>21</v>
      </c>
      <c r="C30" s="299" t="s">
        <v>345</v>
      </c>
      <c r="D30" s="305" t="s">
        <v>346</v>
      </c>
      <c r="E30" s="55">
        <v>45.75</v>
      </c>
      <c r="F30" s="106">
        <v>6</v>
      </c>
      <c r="G30" s="78">
        <v>36.5625</v>
      </c>
      <c r="H30" s="106">
        <v>6</v>
      </c>
      <c r="I30" s="78">
        <v>43.2</v>
      </c>
      <c r="J30" s="29">
        <v>6</v>
      </c>
      <c r="K30" s="94">
        <f t="shared" si="0"/>
        <v>13.945833333333333</v>
      </c>
      <c r="L30" s="100">
        <f t="shared" si="11"/>
        <v>18</v>
      </c>
      <c r="M30" s="55">
        <v>40.2</v>
      </c>
      <c r="N30" s="106">
        <v>5</v>
      </c>
      <c r="O30" s="334">
        <v>8.5</v>
      </c>
      <c r="P30" s="337">
        <v>0</v>
      </c>
      <c r="Q30" s="153">
        <f t="shared" si="2"/>
        <v>9.74</v>
      </c>
      <c r="R30" s="150">
        <f aca="true" t="shared" si="12" ref="R30:R41">N30+P30</f>
        <v>5</v>
      </c>
      <c r="S30" s="345">
        <v>18.5</v>
      </c>
      <c r="T30" s="337">
        <v>0</v>
      </c>
      <c r="U30" s="341">
        <f t="shared" si="4"/>
        <v>9.25</v>
      </c>
      <c r="V30" s="143">
        <f t="shared" si="5"/>
        <v>0</v>
      </c>
      <c r="W30" s="55">
        <v>16.7</v>
      </c>
      <c r="X30" s="29">
        <v>1</v>
      </c>
      <c r="Y30" s="348">
        <f t="shared" si="6"/>
        <v>16.7</v>
      </c>
      <c r="Z30" s="350">
        <f t="shared" si="7"/>
        <v>1</v>
      </c>
      <c r="AA30" s="238">
        <f t="shared" si="8"/>
        <v>209.4125</v>
      </c>
      <c r="AB30" s="313">
        <f t="shared" si="9"/>
        <v>12.318382352941176</v>
      </c>
      <c r="AC30" s="358">
        <v>30</v>
      </c>
      <c r="AD30" s="354" t="s">
        <v>148</v>
      </c>
    </row>
    <row r="31" spans="2:30" ht="17.25">
      <c r="B31" s="301">
        <v>22</v>
      </c>
      <c r="C31" s="299" t="s">
        <v>363</v>
      </c>
      <c r="D31" s="305" t="s">
        <v>364</v>
      </c>
      <c r="E31" s="55">
        <v>49.5</v>
      </c>
      <c r="F31" s="106">
        <v>6</v>
      </c>
      <c r="G31" s="78">
        <v>33.1875</v>
      </c>
      <c r="H31" s="106">
        <v>6</v>
      </c>
      <c r="I31" s="78">
        <v>45</v>
      </c>
      <c r="J31" s="29">
        <v>6</v>
      </c>
      <c r="K31" s="94">
        <f t="shared" si="0"/>
        <v>14.1875</v>
      </c>
      <c r="L31" s="100">
        <f t="shared" si="11"/>
        <v>18</v>
      </c>
      <c r="M31" s="55">
        <v>37.2</v>
      </c>
      <c r="N31" s="106">
        <v>5</v>
      </c>
      <c r="O31" s="334">
        <v>3</v>
      </c>
      <c r="P31" s="337">
        <v>0</v>
      </c>
      <c r="Q31" s="153">
        <f t="shared" si="2"/>
        <v>8.040000000000001</v>
      </c>
      <c r="R31" s="150">
        <f t="shared" si="12"/>
        <v>5</v>
      </c>
      <c r="S31" s="344">
        <v>24</v>
      </c>
      <c r="T31" s="56">
        <v>2</v>
      </c>
      <c r="U31" s="340">
        <f t="shared" si="4"/>
        <v>12</v>
      </c>
      <c r="V31" s="100">
        <f t="shared" si="5"/>
        <v>2</v>
      </c>
      <c r="W31" s="55">
        <v>17.5</v>
      </c>
      <c r="X31" s="29">
        <v>1</v>
      </c>
      <c r="Y31" s="348">
        <f t="shared" si="6"/>
        <v>17.5</v>
      </c>
      <c r="Z31" s="350">
        <f t="shared" si="7"/>
        <v>1</v>
      </c>
      <c r="AA31" s="238">
        <f t="shared" si="8"/>
        <v>209.3875</v>
      </c>
      <c r="AB31" s="313">
        <f t="shared" si="9"/>
        <v>12.316911764705882</v>
      </c>
      <c r="AC31" s="358">
        <v>30</v>
      </c>
      <c r="AD31" s="354" t="s">
        <v>148</v>
      </c>
    </row>
    <row r="32" spans="2:30" ht="17.25">
      <c r="B32" s="301">
        <v>23</v>
      </c>
      <c r="C32" s="299" t="s">
        <v>392</v>
      </c>
      <c r="D32" s="305" t="s">
        <v>393</v>
      </c>
      <c r="E32" s="55">
        <v>34.5</v>
      </c>
      <c r="F32" s="106">
        <v>6</v>
      </c>
      <c r="G32" s="78">
        <v>36.3975</v>
      </c>
      <c r="H32" s="106">
        <v>6</v>
      </c>
      <c r="I32" s="78">
        <v>40.050000000000004</v>
      </c>
      <c r="J32" s="29">
        <v>6</v>
      </c>
      <c r="K32" s="94">
        <f t="shared" si="0"/>
        <v>12.327500000000002</v>
      </c>
      <c r="L32" s="100">
        <f t="shared" si="11"/>
        <v>18</v>
      </c>
      <c r="M32" s="55">
        <v>42.599999999999994</v>
      </c>
      <c r="N32" s="106">
        <v>5</v>
      </c>
      <c r="O32" s="78">
        <v>24.5</v>
      </c>
      <c r="P32" s="56">
        <v>4</v>
      </c>
      <c r="Q32" s="94">
        <f t="shared" si="2"/>
        <v>13.419999999999998</v>
      </c>
      <c r="R32" s="87">
        <f t="shared" si="12"/>
        <v>9</v>
      </c>
      <c r="S32" s="345">
        <v>18</v>
      </c>
      <c r="T32" s="337">
        <v>0</v>
      </c>
      <c r="U32" s="341">
        <f t="shared" si="4"/>
        <v>9</v>
      </c>
      <c r="V32" s="143">
        <f t="shared" si="5"/>
        <v>0</v>
      </c>
      <c r="W32" s="55">
        <v>12.5</v>
      </c>
      <c r="X32" s="29">
        <v>1</v>
      </c>
      <c r="Y32" s="348">
        <f t="shared" si="6"/>
        <v>12.5</v>
      </c>
      <c r="Z32" s="350">
        <f t="shared" si="7"/>
        <v>1</v>
      </c>
      <c r="AA32" s="238">
        <f t="shared" si="8"/>
        <v>208.5475</v>
      </c>
      <c r="AB32" s="313">
        <f t="shared" si="9"/>
        <v>12.2675</v>
      </c>
      <c r="AC32" s="358">
        <v>30</v>
      </c>
      <c r="AD32" s="354" t="s">
        <v>148</v>
      </c>
    </row>
    <row r="33" spans="2:30" ht="17.25">
      <c r="B33" s="301">
        <v>24</v>
      </c>
      <c r="C33" s="299" t="s">
        <v>367</v>
      </c>
      <c r="D33" s="305" t="s">
        <v>368</v>
      </c>
      <c r="E33" s="55">
        <v>46.5</v>
      </c>
      <c r="F33" s="106">
        <v>6</v>
      </c>
      <c r="G33" s="334">
        <v>26.865000000000002</v>
      </c>
      <c r="H33" s="329">
        <v>0</v>
      </c>
      <c r="I33" s="78">
        <v>34.2</v>
      </c>
      <c r="J33" s="29">
        <v>6</v>
      </c>
      <c r="K33" s="94">
        <f t="shared" si="0"/>
        <v>11.951666666666668</v>
      </c>
      <c r="L33" s="100">
        <v>18</v>
      </c>
      <c r="M33" s="55">
        <v>43.8</v>
      </c>
      <c r="N33" s="106">
        <v>5</v>
      </c>
      <c r="O33" s="78">
        <v>20</v>
      </c>
      <c r="P33" s="56">
        <v>4</v>
      </c>
      <c r="Q33" s="94">
        <f t="shared" si="2"/>
        <v>12.76</v>
      </c>
      <c r="R33" s="87">
        <f t="shared" si="12"/>
        <v>9</v>
      </c>
      <c r="S33" s="344">
        <v>22</v>
      </c>
      <c r="T33" s="56">
        <v>2</v>
      </c>
      <c r="U33" s="340">
        <f t="shared" si="4"/>
        <v>11</v>
      </c>
      <c r="V33" s="100">
        <f t="shared" si="5"/>
        <v>2</v>
      </c>
      <c r="W33" s="55">
        <v>14.600000000000001</v>
      </c>
      <c r="X33" s="29">
        <v>1</v>
      </c>
      <c r="Y33" s="348">
        <f t="shared" si="6"/>
        <v>14.600000000000001</v>
      </c>
      <c r="Z33" s="350">
        <f t="shared" si="7"/>
        <v>1</v>
      </c>
      <c r="AA33" s="238">
        <f t="shared" si="8"/>
        <v>207.965</v>
      </c>
      <c r="AB33" s="313">
        <f t="shared" si="9"/>
        <v>12.233235294117648</v>
      </c>
      <c r="AC33" s="358">
        <f>L33+R33+V33+Z33</f>
        <v>30</v>
      </c>
      <c r="AD33" s="354" t="s">
        <v>148</v>
      </c>
    </row>
    <row r="34" spans="2:30" ht="17.25">
      <c r="B34" s="301">
        <v>25</v>
      </c>
      <c r="C34" s="299" t="s">
        <v>398</v>
      </c>
      <c r="D34" s="305" t="s">
        <v>61</v>
      </c>
      <c r="E34" s="55">
        <v>34.5</v>
      </c>
      <c r="F34" s="106">
        <v>6</v>
      </c>
      <c r="G34" s="78">
        <v>33.795</v>
      </c>
      <c r="H34" s="106">
        <v>6</v>
      </c>
      <c r="I34" s="78">
        <v>42.6</v>
      </c>
      <c r="J34" s="29">
        <v>6</v>
      </c>
      <c r="K34" s="94">
        <f t="shared" si="0"/>
        <v>12.321666666666667</v>
      </c>
      <c r="L34" s="100">
        <f>F34+H34+J34</f>
        <v>18</v>
      </c>
      <c r="M34" s="55">
        <v>37.8</v>
      </c>
      <c r="N34" s="106">
        <v>5</v>
      </c>
      <c r="O34" s="78">
        <v>20</v>
      </c>
      <c r="P34" s="56">
        <v>4</v>
      </c>
      <c r="Q34" s="94">
        <f t="shared" si="2"/>
        <v>11.559999999999999</v>
      </c>
      <c r="R34" s="87">
        <f t="shared" si="12"/>
        <v>9</v>
      </c>
      <c r="S34" s="344">
        <v>23.5</v>
      </c>
      <c r="T34" s="56">
        <v>2</v>
      </c>
      <c r="U34" s="340">
        <f t="shared" si="4"/>
        <v>11.75</v>
      </c>
      <c r="V34" s="100">
        <f t="shared" si="5"/>
        <v>2</v>
      </c>
      <c r="W34" s="55">
        <v>14.7</v>
      </c>
      <c r="X34" s="29">
        <v>1</v>
      </c>
      <c r="Y34" s="348">
        <f t="shared" si="6"/>
        <v>14.7</v>
      </c>
      <c r="Z34" s="350">
        <f t="shared" si="7"/>
        <v>1</v>
      </c>
      <c r="AA34" s="238">
        <f t="shared" si="8"/>
        <v>206.89499999999998</v>
      </c>
      <c r="AB34" s="313">
        <f t="shared" si="9"/>
        <v>12.170294117647058</v>
      </c>
      <c r="AC34" s="358">
        <f>L34+R34+V34+Z34</f>
        <v>30</v>
      </c>
      <c r="AD34" s="354" t="s">
        <v>148</v>
      </c>
    </row>
    <row r="35" spans="2:30" ht="17.25">
      <c r="B35" s="301">
        <v>26</v>
      </c>
      <c r="C35" s="299" t="s">
        <v>421</v>
      </c>
      <c r="D35" s="305" t="s">
        <v>422</v>
      </c>
      <c r="E35" s="55">
        <v>31.5</v>
      </c>
      <c r="F35" s="106">
        <v>6</v>
      </c>
      <c r="G35" s="78">
        <v>30.75</v>
      </c>
      <c r="H35" s="106">
        <v>6</v>
      </c>
      <c r="I35" s="78">
        <v>38.400000000000006</v>
      </c>
      <c r="J35" s="29">
        <v>6</v>
      </c>
      <c r="K35" s="94">
        <f t="shared" si="0"/>
        <v>11.183333333333334</v>
      </c>
      <c r="L35" s="100">
        <f>F35+H35+J35</f>
        <v>18</v>
      </c>
      <c r="M35" s="55">
        <v>39.3</v>
      </c>
      <c r="N35" s="106">
        <v>5</v>
      </c>
      <c r="O35" s="78">
        <v>20</v>
      </c>
      <c r="P35" s="56">
        <v>4</v>
      </c>
      <c r="Q35" s="94">
        <f t="shared" si="2"/>
        <v>11.86</v>
      </c>
      <c r="R35" s="87">
        <f t="shared" si="12"/>
        <v>9</v>
      </c>
      <c r="S35" s="344">
        <v>31.5</v>
      </c>
      <c r="T35" s="56">
        <v>2</v>
      </c>
      <c r="U35" s="340">
        <f t="shared" si="4"/>
        <v>15.75</v>
      </c>
      <c r="V35" s="100">
        <f t="shared" si="5"/>
        <v>2</v>
      </c>
      <c r="W35" s="55">
        <v>15.1</v>
      </c>
      <c r="X35" s="29">
        <v>1</v>
      </c>
      <c r="Y35" s="348">
        <f t="shared" si="6"/>
        <v>15.1</v>
      </c>
      <c r="Z35" s="350">
        <f t="shared" si="7"/>
        <v>1</v>
      </c>
      <c r="AA35" s="238">
        <f t="shared" si="8"/>
        <v>206.54999999999998</v>
      </c>
      <c r="AB35" s="313">
        <f t="shared" si="9"/>
        <v>12.149999999999999</v>
      </c>
      <c r="AC35" s="358">
        <f>L35+R35+V35+Z35</f>
        <v>30</v>
      </c>
      <c r="AD35" s="354" t="s">
        <v>148</v>
      </c>
    </row>
    <row r="36" spans="2:30" ht="17.25">
      <c r="B36" s="301">
        <v>27</v>
      </c>
      <c r="C36" s="299" t="s">
        <v>437</v>
      </c>
      <c r="D36" s="305" t="s">
        <v>438</v>
      </c>
      <c r="E36" s="55">
        <v>38.25</v>
      </c>
      <c r="F36" s="106">
        <v>6</v>
      </c>
      <c r="G36" s="334">
        <v>26.535000000000004</v>
      </c>
      <c r="H36" s="329">
        <v>0</v>
      </c>
      <c r="I36" s="78">
        <v>45.45</v>
      </c>
      <c r="J36" s="29">
        <v>6</v>
      </c>
      <c r="K36" s="94">
        <f t="shared" si="0"/>
        <v>12.248333333333333</v>
      </c>
      <c r="L36" s="100">
        <v>18</v>
      </c>
      <c r="M36" s="55">
        <v>36.599999999999994</v>
      </c>
      <c r="N36" s="106">
        <v>5</v>
      </c>
      <c r="O36" s="78">
        <v>21.5</v>
      </c>
      <c r="P36" s="56">
        <v>4</v>
      </c>
      <c r="Q36" s="94">
        <f t="shared" si="2"/>
        <v>11.62</v>
      </c>
      <c r="R36" s="87">
        <f t="shared" si="12"/>
        <v>9</v>
      </c>
      <c r="S36" s="344">
        <v>21</v>
      </c>
      <c r="T36" s="56">
        <v>2</v>
      </c>
      <c r="U36" s="340">
        <f t="shared" si="4"/>
        <v>10.5</v>
      </c>
      <c r="V36" s="100">
        <f t="shared" si="5"/>
        <v>2</v>
      </c>
      <c r="W36" s="55">
        <v>16</v>
      </c>
      <c r="X36" s="29">
        <v>1</v>
      </c>
      <c r="Y36" s="348">
        <f t="shared" si="6"/>
        <v>16</v>
      </c>
      <c r="Z36" s="350">
        <f t="shared" si="7"/>
        <v>1</v>
      </c>
      <c r="AA36" s="238">
        <f t="shared" si="8"/>
        <v>205.33499999999998</v>
      </c>
      <c r="AB36" s="313">
        <f t="shared" si="9"/>
        <v>12.078529411764706</v>
      </c>
      <c r="AC36" s="358">
        <f>L36+R36+V36+Z36</f>
        <v>30</v>
      </c>
      <c r="AD36" s="354" t="s">
        <v>148</v>
      </c>
    </row>
    <row r="37" spans="2:30" ht="17.25">
      <c r="B37" s="301">
        <v>28</v>
      </c>
      <c r="C37" s="299" t="s">
        <v>401</v>
      </c>
      <c r="D37" s="305" t="s">
        <v>402</v>
      </c>
      <c r="E37" s="55">
        <v>38.25</v>
      </c>
      <c r="F37" s="106">
        <v>6</v>
      </c>
      <c r="G37" s="334">
        <v>28.785000000000004</v>
      </c>
      <c r="H37" s="329">
        <v>0</v>
      </c>
      <c r="I37" s="78">
        <v>35.400000000000006</v>
      </c>
      <c r="J37" s="29">
        <v>6</v>
      </c>
      <c r="K37" s="94">
        <f t="shared" si="0"/>
        <v>11.381666666666668</v>
      </c>
      <c r="L37" s="100">
        <v>18</v>
      </c>
      <c r="M37" s="55">
        <v>50.400000000000006</v>
      </c>
      <c r="N37" s="106">
        <v>5</v>
      </c>
      <c r="O37" s="78">
        <v>20</v>
      </c>
      <c r="P37" s="56">
        <v>4</v>
      </c>
      <c r="Q37" s="94">
        <f t="shared" si="2"/>
        <v>14.080000000000002</v>
      </c>
      <c r="R37" s="87">
        <f t="shared" si="12"/>
        <v>9</v>
      </c>
      <c r="S37" s="345">
        <v>16</v>
      </c>
      <c r="T37" s="337">
        <v>0</v>
      </c>
      <c r="U37" s="341">
        <f t="shared" si="4"/>
        <v>8</v>
      </c>
      <c r="V37" s="143">
        <f t="shared" si="5"/>
        <v>0</v>
      </c>
      <c r="W37" s="55">
        <v>16.2</v>
      </c>
      <c r="X37" s="29">
        <v>1</v>
      </c>
      <c r="Y37" s="348">
        <f t="shared" si="6"/>
        <v>16.2</v>
      </c>
      <c r="Z37" s="350">
        <f t="shared" si="7"/>
        <v>1</v>
      </c>
      <c r="AA37" s="238">
        <f t="shared" si="8"/>
        <v>205.035</v>
      </c>
      <c r="AB37" s="313">
        <f t="shared" si="9"/>
        <v>12.060882352941176</v>
      </c>
      <c r="AC37" s="358">
        <v>30</v>
      </c>
      <c r="AD37" s="354" t="s">
        <v>148</v>
      </c>
    </row>
    <row r="38" spans="2:30" ht="17.25">
      <c r="B38" s="301">
        <v>29</v>
      </c>
      <c r="C38" s="299" t="s">
        <v>429</v>
      </c>
      <c r="D38" s="305" t="s">
        <v>61</v>
      </c>
      <c r="E38" s="55">
        <v>37.5</v>
      </c>
      <c r="F38" s="106">
        <v>6</v>
      </c>
      <c r="G38" s="78">
        <v>30.119999999999997</v>
      </c>
      <c r="H38" s="106">
        <v>6</v>
      </c>
      <c r="I38" s="78">
        <v>35.7</v>
      </c>
      <c r="J38" s="29">
        <v>6</v>
      </c>
      <c r="K38" s="94">
        <f t="shared" si="0"/>
        <v>11.48</v>
      </c>
      <c r="L38" s="100">
        <f>F38+H38+J38</f>
        <v>18</v>
      </c>
      <c r="M38" s="55">
        <v>45</v>
      </c>
      <c r="N38" s="106">
        <v>5</v>
      </c>
      <c r="O38" s="78">
        <v>22</v>
      </c>
      <c r="P38" s="56">
        <v>4</v>
      </c>
      <c r="Q38" s="94">
        <f t="shared" si="2"/>
        <v>13.4</v>
      </c>
      <c r="R38" s="87">
        <f t="shared" si="12"/>
        <v>9</v>
      </c>
      <c r="S38" s="345">
        <v>17</v>
      </c>
      <c r="T38" s="337">
        <v>0</v>
      </c>
      <c r="U38" s="341">
        <f t="shared" si="4"/>
        <v>8.5</v>
      </c>
      <c r="V38" s="143">
        <f t="shared" si="5"/>
        <v>0</v>
      </c>
      <c r="W38" s="55">
        <v>16.4</v>
      </c>
      <c r="X38" s="29">
        <v>1</v>
      </c>
      <c r="Y38" s="348">
        <f t="shared" si="6"/>
        <v>16.4</v>
      </c>
      <c r="Z38" s="350">
        <f t="shared" si="7"/>
        <v>1</v>
      </c>
      <c r="AA38" s="238">
        <f t="shared" si="8"/>
        <v>203.72</v>
      </c>
      <c r="AB38" s="313">
        <f t="shared" si="9"/>
        <v>11.983529411764707</v>
      </c>
      <c r="AC38" s="358">
        <v>30</v>
      </c>
      <c r="AD38" s="354" t="s">
        <v>148</v>
      </c>
    </row>
    <row r="39" spans="2:30" ht="17.25">
      <c r="B39" s="301">
        <v>30</v>
      </c>
      <c r="C39" s="299" t="s">
        <v>406</v>
      </c>
      <c r="D39" s="305" t="s">
        <v>407</v>
      </c>
      <c r="E39" s="55">
        <v>46.5</v>
      </c>
      <c r="F39" s="106">
        <v>6</v>
      </c>
      <c r="G39" s="334">
        <v>22.83</v>
      </c>
      <c r="H39" s="329">
        <v>0</v>
      </c>
      <c r="I39" s="78">
        <v>47.400000000000006</v>
      </c>
      <c r="J39" s="29">
        <v>6</v>
      </c>
      <c r="K39" s="94">
        <f t="shared" si="0"/>
        <v>12.97</v>
      </c>
      <c r="L39" s="100">
        <v>18</v>
      </c>
      <c r="M39" s="55">
        <v>42</v>
      </c>
      <c r="N39" s="106">
        <v>5</v>
      </c>
      <c r="O39" s="78">
        <v>20</v>
      </c>
      <c r="P39" s="56">
        <v>4</v>
      </c>
      <c r="Q39" s="94">
        <f t="shared" si="2"/>
        <v>12.4</v>
      </c>
      <c r="R39" s="87">
        <f t="shared" si="12"/>
        <v>9</v>
      </c>
      <c r="S39" s="345">
        <v>13.5</v>
      </c>
      <c r="T39" s="337">
        <v>0</v>
      </c>
      <c r="U39" s="341">
        <f t="shared" si="4"/>
        <v>6.75</v>
      </c>
      <c r="V39" s="143">
        <f t="shared" si="5"/>
        <v>0</v>
      </c>
      <c r="W39" s="55">
        <v>11</v>
      </c>
      <c r="X39" s="29">
        <v>1</v>
      </c>
      <c r="Y39" s="348">
        <f t="shared" si="6"/>
        <v>11</v>
      </c>
      <c r="Z39" s="350">
        <f t="shared" si="7"/>
        <v>1</v>
      </c>
      <c r="AA39" s="238">
        <f t="shared" si="8"/>
        <v>203.23000000000002</v>
      </c>
      <c r="AB39" s="313">
        <f t="shared" si="9"/>
        <v>11.954705882352942</v>
      </c>
      <c r="AC39" s="358">
        <v>30</v>
      </c>
      <c r="AD39" s="354" t="s">
        <v>148</v>
      </c>
    </row>
    <row r="40" spans="2:30" ht="17.25">
      <c r="B40" s="301">
        <v>31</v>
      </c>
      <c r="C40" s="299" t="s">
        <v>383</v>
      </c>
      <c r="D40" s="305" t="s">
        <v>384</v>
      </c>
      <c r="E40" s="55">
        <v>42.75</v>
      </c>
      <c r="F40" s="106">
        <v>6</v>
      </c>
      <c r="G40" s="78">
        <v>39.375</v>
      </c>
      <c r="H40" s="106">
        <v>6</v>
      </c>
      <c r="I40" s="78">
        <v>40.800000000000004</v>
      </c>
      <c r="J40" s="29">
        <v>6</v>
      </c>
      <c r="K40" s="94">
        <f t="shared" si="0"/>
        <v>13.658333333333335</v>
      </c>
      <c r="L40" s="100">
        <f>F40+H40+J40</f>
        <v>18</v>
      </c>
      <c r="M40" s="55">
        <v>39</v>
      </c>
      <c r="N40" s="106">
        <v>5</v>
      </c>
      <c r="O40" s="334">
        <v>10</v>
      </c>
      <c r="P40" s="337">
        <v>0</v>
      </c>
      <c r="Q40" s="153">
        <f t="shared" si="2"/>
        <v>9.8</v>
      </c>
      <c r="R40" s="150">
        <f t="shared" si="12"/>
        <v>5</v>
      </c>
      <c r="S40" s="345">
        <v>13.5</v>
      </c>
      <c r="T40" s="337">
        <v>0</v>
      </c>
      <c r="U40" s="341">
        <f t="shared" si="4"/>
        <v>6.75</v>
      </c>
      <c r="V40" s="143">
        <f t="shared" si="5"/>
        <v>0</v>
      </c>
      <c r="W40" s="55">
        <v>16.9</v>
      </c>
      <c r="X40" s="29">
        <v>1</v>
      </c>
      <c r="Y40" s="348">
        <f t="shared" si="6"/>
        <v>16.9</v>
      </c>
      <c r="Z40" s="350">
        <f t="shared" si="7"/>
        <v>1</v>
      </c>
      <c r="AA40" s="238">
        <f t="shared" si="8"/>
        <v>202.32500000000002</v>
      </c>
      <c r="AB40" s="313">
        <f t="shared" si="9"/>
        <v>11.901470588235295</v>
      </c>
      <c r="AC40" s="358">
        <v>30</v>
      </c>
      <c r="AD40" s="354" t="s">
        <v>148</v>
      </c>
    </row>
    <row r="41" spans="2:30" ht="17.25">
      <c r="B41" s="301">
        <v>32</v>
      </c>
      <c r="C41" s="299" t="s">
        <v>375</v>
      </c>
      <c r="D41" s="305" t="s">
        <v>376</v>
      </c>
      <c r="E41" s="55">
        <v>33.75</v>
      </c>
      <c r="F41" s="106">
        <v>6</v>
      </c>
      <c r="G41" s="78">
        <v>31.409999999999997</v>
      </c>
      <c r="H41" s="106">
        <v>6</v>
      </c>
      <c r="I41" s="78">
        <v>33</v>
      </c>
      <c r="J41" s="29">
        <v>6</v>
      </c>
      <c r="K41" s="94">
        <f t="shared" si="0"/>
        <v>10.906666666666666</v>
      </c>
      <c r="L41" s="100">
        <f>F41+H41+J41</f>
        <v>18</v>
      </c>
      <c r="M41" s="55">
        <v>41.400000000000006</v>
      </c>
      <c r="N41" s="106">
        <v>5</v>
      </c>
      <c r="O41" s="78">
        <v>23</v>
      </c>
      <c r="P41" s="56">
        <v>4</v>
      </c>
      <c r="Q41" s="94">
        <f t="shared" si="2"/>
        <v>12.88</v>
      </c>
      <c r="R41" s="87">
        <f t="shared" si="12"/>
        <v>9</v>
      </c>
      <c r="S41" s="344">
        <v>25</v>
      </c>
      <c r="T41" s="56">
        <v>2</v>
      </c>
      <c r="U41" s="340">
        <f t="shared" si="4"/>
        <v>12.5</v>
      </c>
      <c r="V41" s="100">
        <f t="shared" si="5"/>
        <v>2</v>
      </c>
      <c r="W41" s="55">
        <v>14.5</v>
      </c>
      <c r="X41" s="29">
        <v>1</v>
      </c>
      <c r="Y41" s="348">
        <f t="shared" si="6"/>
        <v>14.5</v>
      </c>
      <c r="Z41" s="350">
        <f t="shared" si="7"/>
        <v>1</v>
      </c>
      <c r="AA41" s="238">
        <f t="shared" si="8"/>
        <v>202.06</v>
      </c>
      <c r="AB41" s="313">
        <f t="shared" si="9"/>
        <v>11.885882352941177</v>
      </c>
      <c r="AC41" s="358">
        <f>L41+R41+V41+Z41</f>
        <v>30</v>
      </c>
      <c r="AD41" s="354" t="s">
        <v>148</v>
      </c>
    </row>
    <row r="42" spans="2:30" ht="17.25">
      <c r="B42" s="301">
        <v>33</v>
      </c>
      <c r="C42" s="299" t="s">
        <v>405</v>
      </c>
      <c r="D42" s="305" t="s">
        <v>337</v>
      </c>
      <c r="E42" s="55">
        <v>38.25</v>
      </c>
      <c r="F42" s="106">
        <v>6</v>
      </c>
      <c r="G42" s="78">
        <v>32.722500000000004</v>
      </c>
      <c r="H42" s="106">
        <v>6</v>
      </c>
      <c r="I42" s="78">
        <v>38.1</v>
      </c>
      <c r="J42" s="29">
        <v>6</v>
      </c>
      <c r="K42" s="94">
        <f aca="true" t="shared" si="13" ref="K42:K73">(E42+G42+I42)/9</f>
        <v>12.119166666666665</v>
      </c>
      <c r="L42" s="100">
        <f>F42+H42+J42</f>
        <v>18</v>
      </c>
      <c r="M42" s="55">
        <v>45.599999999999994</v>
      </c>
      <c r="N42" s="106">
        <v>5</v>
      </c>
      <c r="O42" s="334">
        <v>15.5</v>
      </c>
      <c r="P42" s="337">
        <v>0</v>
      </c>
      <c r="Q42" s="94">
        <f aca="true" t="shared" si="14" ref="Q42:Q73">(M42+O42)/5</f>
        <v>12.219999999999999</v>
      </c>
      <c r="R42" s="87">
        <v>9</v>
      </c>
      <c r="S42" s="345">
        <v>15.5</v>
      </c>
      <c r="T42" s="337">
        <v>0</v>
      </c>
      <c r="U42" s="341">
        <f aca="true" t="shared" si="15" ref="U42:U73">(S42)/2</f>
        <v>7.75</v>
      </c>
      <c r="V42" s="143">
        <f aca="true" t="shared" si="16" ref="V42:V73">T42</f>
        <v>0</v>
      </c>
      <c r="W42" s="55">
        <v>16.299999999999997</v>
      </c>
      <c r="X42" s="29">
        <v>1</v>
      </c>
      <c r="Y42" s="348">
        <f aca="true" t="shared" si="17" ref="Y42:Y73">(W42)</f>
        <v>16.299999999999997</v>
      </c>
      <c r="Z42" s="350">
        <f aca="true" t="shared" si="18" ref="Z42:Z73">X42</f>
        <v>1</v>
      </c>
      <c r="AA42" s="238">
        <f aca="true" t="shared" si="19" ref="AA42:AA73">E42+G42+I42+M42+O42+S42+W42</f>
        <v>201.97249999999997</v>
      </c>
      <c r="AB42" s="313">
        <f aca="true" t="shared" si="20" ref="AB42:AB73">(AA42)/17</f>
        <v>11.880735294117645</v>
      </c>
      <c r="AC42" s="358">
        <v>30</v>
      </c>
      <c r="AD42" s="354" t="s">
        <v>148</v>
      </c>
    </row>
    <row r="43" spans="2:30" ht="17.25">
      <c r="B43" s="301">
        <v>34</v>
      </c>
      <c r="C43" s="299" t="s">
        <v>413</v>
      </c>
      <c r="D43" s="305" t="s">
        <v>414</v>
      </c>
      <c r="E43" s="328">
        <v>24.75</v>
      </c>
      <c r="F43" s="329">
        <v>0</v>
      </c>
      <c r="G43" s="78">
        <v>36.33</v>
      </c>
      <c r="H43" s="106">
        <v>6</v>
      </c>
      <c r="I43" s="78">
        <v>35.85</v>
      </c>
      <c r="J43" s="29">
        <v>6</v>
      </c>
      <c r="K43" s="94">
        <f t="shared" si="13"/>
        <v>10.770000000000001</v>
      </c>
      <c r="L43" s="100">
        <v>18</v>
      </c>
      <c r="M43" s="55">
        <v>40.8</v>
      </c>
      <c r="N43" s="106">
        <v>5</v>
      </c>
      <c r="O43" s="78">
        <v>27.5</v>
      </c>
      <c r="P43" s="56">
        <v>4</v>
      </c>
      <c r="Q43" s="94">
        <f t="shared" si="14"/>
        <v>13.66</v>
      </c>
      <c r="R43" s="87">
        <f>N43+P43</f>
        <v>9</v>
      </c>
      <c r="S43" s="345">
        <v>17</v>
      </c>
      <c r="T43" s="337">
        <v>0</v>
      </c>
      <c r="U43" s="341">
        <f t="shared" si="15"/>
        <v>8.5</v>
      </c>
      <c r="V43" s="143">
        <f t="shared" si="16"/>
        <v>0</v>
      </c>
      <c r="W43" s="55">
        <v>17.4</v>
      </c>
      <c r="X43" s="29">
        <v>1</v>
      </c>
      <c r="Y43" s="348">
        <f t="shared" si="17"/>
        <v>17.4</v>
      </c>
      <c r="Z43" s="350">
        <f t="shared" si="18"/>
        <v>1</v>
      </c>
      <c r="AA43" s="238">
        <f t="shared" si="19"/>
        <v>199.63000000000002</v>
      </c>
      <c r="AB43" s="313">
        <f t="shared" si="20"/>
        <v>11.74294117647059</v>
      </c>
      <c r="AC43" s="358">
        <v>30</v>
      </c>
      <c r="AD43" s="354" t="s">
        <v>148</v>
      </c>
    </row>
    <row r="44" spans="2:30" ht="17.25">
      <c r="B44" s="301">
        <v>35</v>
      </c>
      <c r="C44" s="299" t="s">
        <v>458</v>
      </c>
      <c r="D44" s="305" t="s">
        <v>431</v>
      </c>
      <c r="E44" s="55">
        <v>36</v>
      </c>
      <c r="F44" s="106">
        <v>6</v>
      </c>
      <c r="G44" s="78">
        <v>34.222500000000004</v>
      </c>
      <c r="H44" s="106">
        <v>6</v>
      </c>
      <c r="I44" s="78">
        <v>37.800000000000004</v>
      </c>
      <c r="J44" s="29">
        <v>6</v>
      </c>
      <c r="K44" s="94">
        <f t="shared" si="13"/>
        <v>12.002500000000001</v>
      </c>
      <c r="L44" s="100">
        <f>F44+H44+J44</f>
        <v>18</v>
      </c>
      <c r="M44" s="55">
        <v>38.7</v>
      </c>
      <c r="N44" s="106">
        <v>5</v>
      </c>
      <c r="O44" s="78">
        <v>27</v>
      </c>
      <c r="P44" s="56">
        <v>4</v>
      </c>
      <c r="Q44" s="94">
        <f t="shared" si="14"/>
        <v>13.14</v>
      </c>
      <c r="R44" s="87">
        <f>N44+P44</f>
        <v>9</v>
      </c>
      <c r="S44" s="345">
        <v>12</v>
      </c>
      <c r="T44" s="337">
        <v>0</v>
      </c>
      <c r="U44" s="341">
        <f t="shared" si="15"/>
        <v>6</v>
      </c>
      <c r="V44" s="143">
        <f t="shared" si="16"/>
        <v>0</v>
      </c>
      <c r="W44" s="55">
        <v>12.2</v>
      </c>
      <c r="X44" s="29">
        <v>1</v>
      </c>
      <c r="Y44" s="348">
        <f t="shared" si="17"/>
        <v>12.2</v>
      </c>
      <c r="Z44" s="350">
        <f t="shared" si="18"/>
        <v>1</v>
      </c>
      <c r="AA44" s="238">
        <f t="shared" si="19"/>
        <v>197.9225</v>
      </c>
      <c r="AB44" s="313">
        <f t="shared" si="20"/>
        <v>11.6425</v>
      </c>
      <c r="AC44" s="358">
        <v>30</v>
      </c>
      <c r="AD44" s="354" t="s">
        <v>148</v>
      </c>
    </row>
    <row r="45" spans="2:30" ht="17.25">
      <c r="B45" s="301">
        <v>36</v>
      </c>
      <c r="C45" s="299" t="s">
        <v>377</v>
      </c>
      <c r="D45" s="305" t="s">
        <v>378</v>
      </c>
      <c r="E45" s="55">
        <v>39</v>
      </c>
      <c r="F45" s="106">
        <v>6</v>
      </c>
      <c r="G45" s="78">
        <v>31.29</v>
      </c>
      <c r="H45" s="106">
        <v>6</v>
      </c>
      <c r="I45" s="78">
        <v>33</v>
      </c>
      <c r="J45" s="29">
        <v>6</v>
      </c>
      <c r="K45" s="94">
        <f t="shared" si="13"/>
        <v>11.476666666666667</v>
      </c>
      <c r="L45" s="100">
        <f>F45+H45+J45</f>
        <v>18</v>
      </c>
      <c r="M45" s="55">
        <v>41.400000000000006</v>
      </c>
      <c r="N45" s="106">
        <v>5</v>
      </c>
      <c r="O45" s="334">
        <v>11</v>
      </c>
      <c r="P45" s="337">
        <v>0</v>
      </c>
      <c r="Q45" s="94">
        <f t="shared" si="14"/>
        <v>10.48</v>
      </c>
      <c r="R45" s="87">
        <v>9</v>
      </c>
      <c r="S45" s="344">
        <v>25</v>
      </c>
      <c r="T45" s="56">
        <v>2</v>
      </c>
      <c r="U45" s="340">
        <f t="shared" si="15"/>
        <v>12.5</v>
      </c>
      <c r="V45" s="100">
        <f t="shared" si="16"/>
        <v>2</v>
      </c>
      <c r="W45" s="55">
        <v>15.899999999999999</v>
      </c>
      <c r="X45" s="29">
        <v>1</v>
      </c>
      <c r="Y45" s="348">
        <f t="shared" si="17"/>
        <v>15.899999999999999</v>
      </c>
      <c r="Z45" s="350">
        <f t="shared" si="18"/>
        <v>1</v>
      </c>
      <c r="AA45" s="238">
        <f t="shared" si="19"/>
        <v>196.59</v>
      </c>
      <c r="AB45" s="313">
        <f t="shared" si="20"/>
        <v>11.564117647058824</v>
      </c>
      <c r="AC45" s="358">
        <f>L45+R45+V45+Z45</f>
        <v>30</v>
      </c>
      <c r="AD45" s="354" t="s">
        <v>148</v>
      </c>
    </row>
    <row r="46" spans="2:30" ht="17.25">
      <c r="B46" s="301">
        <v>37</v>
      </c>
      <c r="C46" s="299" t="s">
        <v>410</v>
      </c>
      <c r="D46" s="305" t="s">
        <v>404</v>
      </c>
      <c r="E46" s="55">
        <v>30</v>
      </c>
      <c r="F46" s="106">
        <v>6</v>
      </c>
      <c r="G46" s="78">
        <v>35.160000000000004</v>
      </c>
      <c r="H46" s="106">
        <v>6</v>
      </c>
      <c r="I46" s="334">
        <v>28.650000000000002</v>
      </c>
      <c r="J46" s="51">
        <v>0</v>
      </c>
      <c r="K46" s="94">
        <f t="shared" si="13"/>
        <v>10.423333333333334</v>
      </c>
      <c r="L46" s="100">
        <v>18</v>
      </c>
      <c r="M46" s="55">
        <v>45</v>
      </c>
      <c r="N46" s="106">
        <v>5</v>
      </c>
      <c r="O46" s="78">
        <v>20</v>
      </c>
      <c r="P46" s="56">
        <v>4</v>
      </c>
      <c r="Q46" s="94">
        <f t="shared" si="14"/>
        <v>13</v>
      </c>
      <c r="R46" s="87">
        <f>N46+P46</f>
        <v>9</v>
      </c>
      <c r="S46" s="344">
        <v>20</v>
      </c>
      <c r="T46" s="56">
        <v>2</v>
      </c>
      <c r="U46" s="340">
        <f t="shared" si="15"/>
        <v>10</v>
      </c>
      <c r="V46" s="100">
        <f t="shared" si="16"/>
        <v>2</v>
      </c>
      <c r="W46" s="55">
        <v>17.4</v>
      </c>
      <c r="X46" s="29">
        <v>1</v>
      </c>
      <c r="Y46" s="348">
        <f t="shared" si="17"/>
        <v>17.4</v>
      </c>
      <c r="Z46" s="350">
        <f t="shared" si="18"/>
        <v>1</v>
      </c>
      <c r="AA46" s="238">
        <f t="shared" si="19"/>
        <v>196.21</v>
      </c>
      <c r="AB46" s="313">
        <f t="shared" si="20"/>
        <v>11.541764705882354</v>
      </c>
      <c r="AC46" s="358">
        <f>L46+R46+V46+Z46</f>
        <v>30</v>
      </c>
      <c r="AD46" s="354" t="s">
        <v>148</v>
      </c>
    </row>
    <row r="47" spans="2:30" ht="17.25">
      <c r="B47" s="301">
        <v>38</v>
      </c>
      <c r="C47" s="299" t="s">
        <v>442</v>
      </c>
      <c r="D47" s="305" t="s">
        <v>443</v>
      </c>
      <c r="E47" s="328">
        <v>25.5</v>
      </c>
      <c r="F47" s="329">
        <v>0</v>
      </c>
      <c r="G47" s="78">
        <v>34.245</v>
      </c>
      <c r="H47" s="106">
        <v>6</v>
      </c>
      <c r="I47" s="78">
        <v>44.25000000000001</v>
      </c>
      <c r="J47" s="29">
        <v>6</v>
      </c>
      <c r="K47" s="94">
        <f t="shared" si="13"/>
        <v>11.555</v>
      </c>
      <c r="L47" s="100">
        <v>18</v>
      </c>
      <c r="M47" s="55">
        <v>41.400000000000006</v>
      </c>
      <c r="N47" s="106">
        <v>5</v>
      </c>
      <c r="O47" s="334">
        <v>13</v>
      </c>
      <c r="P47" s="337">
        <v>0</v>
      </c>
      <c r="Q47" s="94">
        <f t="shared" si="14"/>
        <v>10.88</v>
      </c>
      <c r="R47" s="87">
        <v>9</v>
      </c>
      <c r="S47" s="344">
        <v>23</v>
      </c>
      <c r="T47" s="56">
        <v>2</v>
      </c>
      <c r="U47" s="340">
        <f t="shared" si="15"/>
        <v>11.5</v>
      </c>
      <c r="V47" s="100">
        <f t="shared" si="16"/>
        <v>2</v>
      </c>
      <c r="W47" s="55">
        <v>14</v>
      </c>
      <c r="X47" s="29">
        <v>1</v>
      </c>
      <c r="Y47" s="348">
        <f t="shared" si="17"/>
        <v>14</v>
      </c>
      <c r="Z47" s="350">
        <f t="shared" si="18"/>
        <v>1</v>
      </c>
      <c r="AA47" s="238">
        <f t="shared" si="19"/>
        <v>195.395</v>
      </c>
      <c r="AB47" s="313">
        <f t="shared" si="20"/>
        <v>11.493823529411765</v>
      </c>
      <c r="AC47" s="358">
        <f>L47+R47+V47+Z47</f>
        <v>30</v>
      </c>
      <c r="AD47" s="354" t="s">
        <v>148</v>
      </c>
    </row>
    <row r="48" spans="2:30" ht="17.25">
      <c r="B48" s="301">
        <v>39</v>
      </c>
      <c r="C48" s="299" t="s">
        <v>369</v>
      </c>
      <c r="D48" s="305" t="s">
        <v>370</v>
      </c>
      <c r="E48" s="328">
        <v>28.5</v>
      </c>
      <c r="F48" s="329">
        <v>0</v>
      </c>
      <c r="G48" s="78">
        <v>30.75</v>
      </c>
      <c r="H48" s="106">
        <v>6</v>
      </c>
      <c r="I48" s="78">
        <v>30.450000000000003</v>
      </c>
      <c r="J48" s="29">
        <v>6</v>
      </c>
      <c r="K48" s="153">
        <f t="shared" si="13"/>
        <v>9.966666666666667</v>
      </c>
      <c r="L48" s="143">
        <f>F48+H48+J48</f>
        <v>12</v>
      </c>
      <c r="M48" s="55">
        <v>43.8</v>
      </c>
      <c r="N48" s="106">
        <v>5</v>
      </c>
      <c r="O48" s="78">
        <v>21.5</v>
      </c>
      <c r="P48" s="56">
        <v>4</v>
      </c>
      <c r="Q48" s="94">
        <f t="shared" si="14"/>
        <v>13.059999999999999</v>
      </c>
      <c r="R48" s="87">
        <f>N48+P48</f>
        <v>9</v>
      </c>
      <c r="S48" s="344">
        <v>25</v>
      </c>
      <c r="T48" s="56">
        <v>2</v>
      </c>
      <c r="U48" s="340">
        <f t="shared" si="15"/>
        <v>12.5</v>
      </c>
      <c r="V48" s="100">
        <f t="shared" si="16"/>
        <v>2</v>
      </c>
      <c r="W48" s="55">
        <v>15.2</v>
      </c>
      <c r="X48" s="29">
        <v>1</v>
      </c>
      <c r="Y48" s="348">
        <f t="shared" si="17"/>
        <v>15.2</v>
      </c>
      <c r="Z48" s="350">
        <f t="shared" si="18"/>
        <v>1</v>
      </c>
      <c r="AA48" s="238">
        <f t="shared" si="19"/>
        <v>195.2</v>
      </c>
      <c r="AB48" s="313">
        <f t="shared" si="20"/>
        <v>11.48235294117647</v>
      </c>
      <c r="AC48" s="358">
        <v>30</v>
      </c>
      <c r="AD48" s="354" t="s">
        <v>148</v>
      </c>
    </row>
    <row r="49" spans="2:30" ht="17.25">
      <c r="B49" s="301">
        <v>40</v>
      </c>
      <c r="C49" s="299" t="s">
        <v>433</v>
      </c>
      <c r="D49" s="305" t="s">
        <v>434</v>
      </c>
      <c r="E49" s="55">
        <v>45</v>
      </c>
      <c r="F49" s="106">
        <v>6</v>
      </c>
      <c r="G49" s="334">
        <v>29.347500000000004</v>
      </c>
      <c r="H49" s="329">
        <v>0</v>
      </c>
      <c r="I49" s="78">
        <v>44.1</v>
      </c>
      <c r="J49" s="29">
        <v>6</v>
      </c>
      <c r="K49" s="94">
        <f t="shared" si="13"/>
        <v>13.160833333333333</v>
      </c>
      <c r="L49" s="100">
        <v>18</v>
      </c>
      <c r="M49" s="55">
        <v>37.8</v>
      </c>
      <c r="N49" s="106">
        <v>5</v>
      </c>
      <c r="O49" s="78">
        <v>7</v>
      </c>
      <c r="P49" s="56">
        <v>0</v>
      </c>
      <c r="Q49" s="153">
        <f t="shared" si="14"/>
        <v>8.959999999999999</v>
      </c>
      <c r="R49" s="150">
        <f>N49+P49</f>
        <v>5</v>
      </c>
      <c r="S49" s="345">
        <v>19</v>
      </c>
      <c r="T49" s="337">
        <v>0</v>
      </c>
      <c r="U49" s="341">
        <f t="shared" si="15"/>
        <v>9.5</v>
      </c>
      <c r="V49" s="143">
        <f t="shared" si="16"/>
        <v>0</v>
      </c>
      <c r="W49" s="55">
        <v>12.8</v>
      </c>
      <c r="X49" s="29">
        <v>1</v>
      </c>
      <c r="Y49" s="348">
        <f t="shared" si="17"/>
        <v>12.8</v>
      </c>
      <c r="Z49" s="350">
        <f t="shared" si="18"/>
        <v>1</v>
      </c>
      <c r="AA49" s="238">
        <f t="shared" si="19"/>
        <v>195.0475</v>
      </c>
      <c r="AB49" s="313">
        <f t="shared" si="20"/>
        <v>11.473382352941178</v>
      </c>
      <c r="AC49" s="358">
        <v>30</v>
      </c>
      <c r="AD49" s="354" t="s">
        <v>148</v>
      </c>
    </row>
    <row r="50" spans="2:30" ht="17.25">
      <c r="B50" s="301">
        <v>41</v>
      </c>
      <c r="C50" s="299" t="s">
        <v>462</v>
      </c>
      <c r="D50" s="305" t="s">
        <v>463</v>
      </c>
      <c r="E50" s="55">
        <v>35.25</v>
      </c>
      <c r="F50" s="106">
        <v>6</v>
      </c>
      <c r="G50" s="78">
        <v>31.875</v>
      </c>
      <c r="H50" s="106">
        <v>6</v>
      </c>
      <c r="I50" s="78">
        <v>41.85</v>
      </c>
      <c r="J50" s="29">
        <v>6</v>
      </c>
      <c r="K50" s="94">
        <f t="shared" si="13"/>
        <v>12.108333333333333</v>
      </c>
      <c r="L50" s="100">
        <f>F50+H50+J50</f>
        <v>18</v>
      </c>
      <c r="M50" s="55">
        <v>44.400000000000006</v>
      </c>
      <c r="N50" s="106">
        <v>5</v>
      </c>
      <c r="O50" s="334">
        <v>11</v>
      </c>
      <c r="P50" s="337">
        <v>0</v>
      </c>
      <c r="Q50" s="94">
        <f t="shared" si="14"/>
        <v>11.080000000000002</v>
      </c>
      <c r="R50" s="87">
        <v>9</v>
      </c>
      <c r="S50" s="345">
        <v>14</v>
      </c>
      <c r="T50" s="337">
        <v>0</v>
      </c>
      <c r="U50" s="341">
        <f t="shared" si="15"/>
        <v>7</v>
      </c>
      <c r="V50" s="143">
        <f t="shared" si="16"/>
        <v>0</v>
      </c>
      <c r="W50" s="55">
        <v>15.8</v>
      </c>
      <c r="X50" s="29">
        <v>1</v>
      </c>
      <c r="Y50" s="348">
        <f t="shared" si="17"/>
        <v>15.8</v>
      </c>
      <c r="Z50" s="350">
        <f t="shared" si="18"/>
        <v>1</v>
      </c>
      <c r="AA50" s="238">
        <f t="shared" si="19"/>
        <v>194.175</v>
      </c>
      <c r="AB50" s="313">
        <f t="shared" si="20"/>
        <v>11.422058823529412</v>
      </c>
      <c r="AC50" s="358">
        <v>30</v>
      </c>
      <c r="AD50" s="354" t="s">
        <v>148</v>
      </c>
    </row>
    <row r="51" spans="2:30" ht="17.25">
      <c r="B51" s="301">
        <v>42</v>
      </c>
      <c r="C51" s="299" t="s">
        <v>430</v>
      </c>
      <c r="D51" s="305" t="s">
        <v>431</v>
      </c>
      <c r="E51" s="55">
        <v>34.5</v>
      </c>
      <c r="F51" s="106">
        <v>6</v>
      </c>
      <c r="G51" s="334">
        <v>25.035000000000004</v>
      </c>
      <c r="H51" s="329">
        <v>0</v>
      </c>
      <c r="I51" s="78">
        <v>37.50000000000001</v>
      </c>
      <c r="J51" s="29">
        <v>6</v>
      </c>
      <c r="K51" s="94">
        <f t="shared" si="13"/>
        <v>10.781666666666668</v>
      </c>
      <c r="L51" s="100">
        <v>18</v>
      </c>
      <c r="M51" s="55">
        <v>46.8</v>
      </c>
      <c r="N51" s="106">
        <v>5</v>
      </c>
      <c r="O51" s="78">
        <v>20</v>
      </c>
      <c r="P51" s="56">
        <v>4</v>
      </c>
      <c r="Q51" s="94">
        <f t="shared" si="14"/>
        <v>13.36</v>
      </c>
      <c r="R51" s="87">
        <f aca="true" t="shared" si="21" ref="R51:R56">N51+P51</f>
        <v>9</v>
      </c>
      <c r="S51" s="345">
        <v>17</v>
      </c>
      <c r="T51" s="337">
        <v>0</v>
      </c>
      <c r="U51" s="341">
        <f t="shared" si="15"/>
        <v>8.5</v>
      </c>
      <c r="V51" s="143">
        <f t="shared" si="16"/>
        <v>0</v>
      </c>
      <c r="W51" s="55">
        <v>12.5</v>
      </c>
      <c r="X51" s="29">
        <v>1</v>
      </c>
      <c r="Y51" s="348">
        <f t="shared" si="17"/>
        <v>12.5</v>
      </c>
      <c r="Z51" s="350">
        <f t="shared" si="18"/>
        <v>1</v>
      </c>
      <c r="AA51" s="238">
        <f t="shared" si="19"/>
        <v>193.335</v>
      </c>
      <c r="AB51" s="313">
        <f t="shared" si="20"/>
        <v>11.37264705882353</v>
      </c>
      <c r="AC51" s="358">
        <v>30</v>
      </c>
      <c r="AD51" s="354" t="s">
        <v>148</v>
      </c>
    </row>
    <row r="52" spans="2:30" ht="17.25">
      <c r="B52" s="301">
        <v>43</v>
      </c>
      <c r="C52" s="299" t="s">
        <v>365</v>
      </c>
      <c r="D52" s="305" t="s">
        <v>366</v>
      </c>
      <c r="E52" s="55">
        <v>34.5</v>
      </c>
      <c r="F52" s="106">
        <v>6</v>
      </c>
      <c r="G52" s="78">
        <v>37.6875</v>
      </c>
      <c r="H52" s="106">
        <v>6</v>
      </c>
      <c r="I52" s="78">
        <v>36.6</v>
      </c>
      <c r="J52" s="29">
        <v>6</v>
      </c>
      <c r="K52" s="94">
        <f t="shared" si="13"/>
        <v>12.087499999999999</v>
      </c>
      <c r="L52" s="100">
        <f>F52+H52+J52</f>
        <v>18</v>
      </c>
      <c r="M52" s="55">
        <v>35.7</v>
      </c>
      <c r="N52" s="106">
        <v>5</v>
      </c>
      <c r="O52" s="334">
        <v>10</v>
      </c>
      <c r="P52" s="337">
        <v>0</v>
      </c>
      <c r="Q52" s="153">
        <f t="shared" si="14"/>
        <v>9.14</v>
      </c>
      <c r="R52" s="150">
        <f t="shared" si="21"/>
        <v>5</v>
      </c>
      <c r="S52" s="344">
        <v>24.5</v>
      </c>
      <c r="T52" s="56">
        <v>2</v>
      </c>
      <c r="U52" s="340">
        <f t="shared" si="15"/>
        <v>12.25</v>
      </c>
      <c r="V52" s="100">
        <f t="shared" si="16"/>
        <v>2</v>
      </c>
      <c r="W52" s="55">
        <v>13.7</v>
      </c>
      <c r="X52" s="29">
        <v>1</v>
      </c>
      <c r="Y52" s="348">
        <f t="shared" si="17"/>
        <v>13.7</v>
      </c>
      <c r="Z52" s="350">
        <f t="shared" si="18"/>
        <v>1</v>
      </c>
      <c r="AA52" s="238">
        <f t="shared" si="19"/>
        <v>192.6875</v>
      </c>
      <c r="AB52" s="313">
        <f t="shared" si="20"/>
        <v>11.334558823529411</v>
      </c>
      <c r="AC52" s="358">
        <v>30</v>
      </c>
      <c r="AD52" s="354" t="s">
        <v>148</v>
      </c>
    </row>
    <row r="53" spans="2:30" ht="17.25">
      <c r="B53" s="301">
        <v>44</v>
      </c>
      <c r="C53" s="299" t="s">
        <v>388</v>
      </c>
      <c r="D53" s="305" t="s">
        <v>389</v>
      </c>
      <c r="E53" s="55">
        <v>48.75</v>
      </c>
      <c r="F53" s="106">
        <v>6</v>
      </c>
      <c r="G53" s="334">
        <v>25.785000000000004</v>
      </c>
      <c r="H53" s="329">
        <v>0</v>
      </c>
      <c r="I53" s="78">
        <v>37.800000000000004</v>
      </c>
      <c r="J53" s="29">
        <v>6</v>
      </c>
      <c r="K53" s="94">
        <f t="shared" si="13"/>
        <v>12.481666666666667</v>
      </c>
      <c r="L53" s="100">
        <v>18</v>
      </c>
      <c r="M53" s="55">
        <v>36</v>
      </c>
      <c r="N53" s="106">
        <v>5</v>
      </c>
      <c r="O53" s="334">
        <v>12</v>
      </c>
      <c r="P53" s="337">
        <v>0</v>
      </c>
      <c r="Q53" s="153">
        <f t="shared" si="14"/>
        <v>9.6</v>
      </c>
      <c r="R53" s="150">
        <f t="shared" si="21"/>
        <v>5</v>
      </c>
      <c r="S53" s="345">
        <v>17.5</v>
      </c>
      <c r="T53" s="337">
        <v>0</v>
      </c>
      <c r="U53" s="341">
        <f t="shared" si="15"/>
        <v>8.75</v>
      </c>
      <c r="V53" s="143">
        <f t="shared" si="16"/>
        <v>0</v>
      </c>
      <c r="W53" s="55">
        <v>14</v>
      </c>
      <c r="X53" s="29">
        <v>1</v>
      </c>
      <c r="Y53" s="348">
        <f t="shared" si="17"/>
        <v>14</v>
      </c>
      <c r="Z53" s="350">
        <f t="shared" si="18"/>
        <v>1</v>
      </c>
      <c r="AA53" s="238">
        <f t="shared" si="19"/>
        <v>191.835</v>
      </c>
      <c r="AB53" s="313">
        <f t="shared" si="20"/>
        <v>11.284411764705883</v>
      </c>
      <c r="AC53" s="358">
        <v>30</v>
      </c>
      <c r="AD53" s="354" t="s">
        <v>148</v>
      </c>
    </row>
    <row r="54" spans="2:30" ht="17.25">
      <c r="B54" s="301">
        <v>45</v>
      </c>
      <c r="C54" s="299" t="s">
        <v>357</v>
      </c>
      <c r="D54" s="305" t="s">
        <v>358</v>
      </c>
      <c r="E54" s="55">
        <v>34.5</v>
      </c>
      <c r="F54" s="106">
        <v>6</v>
      </c>
      <c r="G54" s="78">
        <v>30.097500000000004</v>
      </c>
      <c r="H54" s="106">
        <v>6</v>
      </c>
      <c r="I54" s="78">
        <v>37.800000000000004</v>
      </c>
      <c r="J54" s="29">
        <v>6</v>
      </c>
      <c r="K54" s="94">
        <f t="shared" si="13"/>
        <v>11.377500000000001</v>
      </c>
      <c r="L54" s="100">
        <f>F54+H54+J54</f>
        <v>18</v>
      </c>
      <c r="M54" s="55">
        <v>32.7</v>
      </c>
      <c r="N54" s="106">
        <v>5</v>
      </c>
      <c r="O54" s="78">
        <v>22</v>
      </c>
      <c r="P54" s="56">
        <v>4</v>
      </c>
      <c r="Q54" s="94">
        <f t="shared" si="14"/>
        <v>10.940000000000001</v>
      </c>
      <c r="R54" s="87">
        <f t="shared" si="21"/>
        <v>9</v>
      </c>
      <c r="S54" s="345">
        <v>17</v>
      </c>
      <c r="T54" s="337">
        <v>0</v>
      </c>
      <c r="U54" s="341">
        <f t="shared" si="15"/>
        <v>8.5</v>
      </c>
      <c r="V54" s="143">
        <f t="shared" si="16"/>
        <v>0</v>
      </c>
      <c r="W54" s="55">
        <v>17.3</v>
      </c>
      <c r="X54" s="29">
        <v>1</v>
      </c>
      <c r="Y54" s="348">
        <f t="shared" si="17"/>
        <v>17.3</v>
      </c>
      <c r="Z54" s="350">
        <f t="shared" si="18"/>
        <v>1</v>
      </c>
      <c r="AA54" s="238">
        <f t="shared" si="19"/>
        <v>191.39750000000004</v>
      </c>
      <c r="AB54" s="313">
        <f t="shared" si="20"/>
        <v>11.258676470588238</v>
      </c>
      <c r="AC54" s="358">
        <v>30</v>
      </c>
      <c r="AD54" s="354" t="s">
        <v>148</v>
      </c>
    </row>
    <row r="55" spans="2:30" ht="17.25">
      <c r="B55" s="301">
        <v>46</v>
      </c>
      <c r="C55" s="299" t="s">
        <v>459</v>
      </c>
      <c r="D55" s="305" t="s">
        <v>342</v>
      </c>
      <c r="E55" s="55">
        <v>37.5</v>
      </c>
      <c r="F55" s="106">
        <v>6</v>
      </c>
      <c r="G55" s="78">
        <v>28.222500000000004</v>
      </c>
      <c r="H55" s="106">
        <v>6</v>
      </c>
      <c r="I55" s="334">
        <v>27.599999999999998</v>
      </c>
      <c r="J55" s="51">
        <v>0</v>
      </c>
      <c r="K55" s="94">
        <f t="shared" si="13"/>
        <v>10.369166666666665</v>
      </c>
      <c r="L55" s="100">
        <v>18</v>
      </c>
      <c r="M55" s="55">
        <v>41.400000000000006</v>
      </c>
      <c r="N55" s="106">
        <v>5</v>
      </c>
      <c r="O55" s="78">
        <v>20</v>
      </c>
      <c r="P55" s="56">
        <v>4</v>
      </c>
      <c r="Q55" s="94">
        <f t="shared" si="14"/>
        <v>12.280000000000001</v>
      </c>
      <c r="R55" s="87">
        <f t="shared" si="21"/>
        <v>9</v>
      </c>
      <c r="S55" s="344">
        <v>22</v>
      </c>
      <c r="T55" s="56">
        <v>2</v>
      </c>
      <c r="U55" s="340">
        <f t="shared" si="15"/>
        <v>11</v>
      </c>
      <c r="V55" s="100">
        <f t="shared" si="16"/>
        <v>2</v>
      </c>
      <c r="W55" s="55">
        <v>14</v>
      </c>
      <c r="X55" s="29">
        <v>1</v>
      </c>
      <c r="Y55" s="348">
        <f t="shared" si="17"/>
        <v>14</v>
      </c>
      <c r="Z55" s="350">
        <f t="shared" si="18"/>
        <v>1</v>
      </c>
      <c r="AA55" s="238">
        <f t="shared" si="19"/>
        <v>190.7225</v>
      </c>
      <c r="AB55" s="313">
        <f t="shared" si="20"/>
        <v>11.218970588235294</v>
      </c>
      <c r="AC55" s="358">
        <f>L55+R55+V55+Z55</f>
        <v>30</v>
      </c>
      <c r="AD55" s="354" t="s">
        <v>148</v>
      </c>
    </row>
    <row r="56" spans="2:30" ht="17.25">
      <c r="B56" s="301">
        <v>47</v>
      </c>
      <c r="C56" s="299" t="s">
        <v>361</v>
      </c>
      <c r="D56" s="305" t="s">
        <v>362</v>
      </c>
      <c r="E56" s="328">
        <v>21.75</v>
      </c>
      <c r="F56" s="329">
        <v>0</v>
      </c>
      <c r="G56" s="78">
        <v>38.25</v>
      </c>
      <c r="H56" s="106">
        <v>6</v>
      </c>
      <c r="I56" s="78">
        <v>31.800000000000004</v>
      </c>
      <c r="J56" s="29">
        <v>6</v>
      </c>
      <c r="K56" s="94">
        <f t="shared" si="13"/>
        <v>10.200000000000001</v>
      </c>
      <c r="L56" s="100">
        <v>18</v>
      </c>
      <c r="M56" s="55">
        <v>39.599999999999994</v>
      </c>
      <c r="N56" s="106">
        <v>5</v>
      </c>
      <c r="O56" s="78">
        <v>30</v>
      </c>
      <c r="P56" s="56">
        <v>4</v>
      </c>
      <c r="Q56" s="94">
        <f t="shared" si="14"/>
        <v>13.919999999999998</v>
      </c>
      <c r="R56" s="87">
        <f t="shared" si="21"/>
        <v>9</v>
      </c>
      <c r="S56" s="345">
        <v>13</v>
      </c>
      <c r="T56" s="337">
        <v>0</v>
      </c>
      <c r="U56" s="341">
        <f t="shared" si="15"/>
        <v>6.5</v>
      </c>
      <c r="V56" s="143">
        <f t="shared" si="16"/>
        <v>0</v>
      </c>
      <c r="W56" s="55">
        <v>16.2</v>
      </c>
      <c r="X56" s="29">
        <v>1</v>
      </c>
      <c r="Y56" s="348">
        <f t="shared" si="17"/>
        <v>16.2</v>
      </c>
      <c r="Z56" s="350">
        <f t="shared" si="18"/>
        <v>1</v>
      </c>
      <c r="AA56" s="238">
        <f t="shared" si="19"/>
        <v>190.6</v>
      </c>
      <c r="AB56" s="313">
        <f t="shared" si="20"/>
        <v>11.211764705882352</v>
      </c>
      <c r="AC56" s="358">
        <v>30</v>
      </c>
      <c r="AD56" s="354" t="s">
        <v>148</v>
      </c>
    </row>
    <row r="57" spans="2:30" ht="17.25">
      <c r="B57" s="301">
        <v>48</v>
      </c>
      <c r="C57" s="299" t="s">
        <v>460</v>
      </c>
      <c r="D57" s="305" t="s">
        <v>461</v>
      </c>
      <c r="E57" s="55">
        <v>34.5</v>
      </c>
      <c r="F57" s="106">
        <v>6</v>
      </c>
      <c r="G57" s="334">
        <v>27.7575</v>
      </c>
      <c r="H57" s="329">
        <v>0</v>
      </c>
      <c r="I57" s="78">
        <v>30.599999999999998</v>
      </c>
      <c r="J57" s="29">
        <v>6</v>
      </c>
      <c r="K57" s="94">
        <f t="shared" si="13"/>
        <v>10.3175</v>
      </c>
      <c r="L57" s="100">
        <v>18</v>
      </c>
      <c r="M57" s="55">
        <v>44.400000000000006</v>
      </c>
      <c r="N57" s="106">
        <v>5</v>
      </c>
      <c r="O57" s="334">
        <v>16</v>
      </c>
      <c r="P57" s="337">
        <v>0</v>
      </c>
      <c r="Q57" s="94">
        <f t="shared" si="14"/>
        <v>12.080000000000002</v>
      </c>
      <c r="R57" s="87">
        <v>9</v>
      </c>
      <c r="S57" s="344">
        <v>21</v>
      </c>
      <c r="T57" s="56">
        <v>2</v>
      </c>
      <c r="U57" s="340">
        <f t="shared" si="15"/>
        <v>10.5</v>
      </c>
      <c r="V57" s="100">
        <f t="shared" si="16"/>
        <v>2</v>
      </c>
      <c r="W57" s="55">
        <v>16.1</v>
      </c>
      <c r="X57" s="29">
        <v>1</v>
      </c>
      <c r="Y57" s="348">
        <f t="shared" si="17"/>
        <v>16.1</v>
      </c>
      <c r="Z57" s="350">
        <f t="shared" si="18"/>
        <v>1</v>
      </c>
      <c r="AA57" s="238">
        <f t="shared" si="19"/>
        <v>190.3575</v>
      </c>
      <c r="AB57" s="313">
        <f t="shared" si="20"/>
        <v>11.1975</v>
      </c>
      <c r="AC57" s="358">
        <f>L57+R57+V57+Z57</f>
        <v>30</v>
      </c>
      <c r="AD57" s="354" t="s">
        <v>148</v>
      </c>
    </row>
    <row r="58" spans="2:30" ht="17.25">
      <c r="B58" s="301">
        <v>49</v>
      </c>
      <c r="C58" s="299" t="s">
        <v>441</v>
      </c>
      <c r="D58" s="305" t="s">
        <v>407</v>
      </c>
      <c r="E58" s="55">
        <v>33</v>
      </c>
      <c r="F58" s="106">
        <v>6</v>
      </c>
      <c r="G58" s="334">
        <v>28.597500000000004</v>
      </c>
      <c r="H58" s="329">
        <v>0</v>
      </c>
      <c r="I58" s="334">
        <v>26.400000000000002</v>
      </c>
      <c r="J58" s="51">
        <v>0</v>
      </c>
      <c r="K58" s="153">
        <f t="shared" si="13"/>
        <v>9.7775</v>
      </c>
      <c r="L58" s="143">
        <f>F58+H58+J58</f>
        <v>6</v>
      </c>
      <c r="M58" s="55">
        <v>40.8</v>
      </c>
      <c r="N58" s="106">
        <v>5</v>
      </c>
      <c r="O58" s="78">
        <v>20</v>
      </c>
      <c r="P58" s="56">
        <v>4</v>
      </c>
      <c r="Q58" s="94">
        <f t="shared" si="14"/>
        <v>12.16</v>
      </c>
      <c r="R58" s="87">
        <f>N58+P58</f>
        <v>9</v>
      </c>
      <c r="S58" s="344">
        <v>25</v>
      </c>
      <c r="T58" s="56">
        <v>2</v>
      </c>
      <c r="U58" s="340">
        <f t="shared" si="15"/>
        <v>12.5</v>
      </c>
      <c r="V58" s="100">
        <f t="shared" si="16"/>
        <v>2</v>
      </c>
      <c r="W58" s="55">
        <v>16</v>
      </c>
      <c r="X58" s="29">
        <v>1</v>
      </c>
      <c r="Y58" s="348">
        <f t="shared" si="17"/>
        <v>16</v>
      </c>
      <c r="Z58" s="350">
        <f t="shared" si="18"/>
        <v>1</v>
      </c>
      <c r="AA58" s="238">
        <f t="shared" si="19"/>
        <v>189.7975</v>
      </c>
      <c r="AB58" s="313">
        <f t="shared" si="20"/>
        <v>11.164558823529413</v>
      </c>
      <c r="AC58" s="358">
        <v>30</v>
      </c>
      <c r="AD58" s="354" t="s">
        <v>148</v>
      </c>
    </row>
    <row r="59" spans="2:30" ht="17.25">
      <c r="B59" s="301">
        <v>50</v>
      </c>
      <c r="C59" s="299" t="s">
        <v>424</v>
      </c>
      <c r="D59" s="305" t="s">
        <v>425</v>
      </c>
      <c r="E59" s="55">
        <v>37.5</v>
      </c>
      <c r="F59" s="106">
        <v>6</v>
      </c>
      <c r="G59" s="334">
        <v>28.125</v>
      </c>
      <c r="H59" s="329">
        <v>0</v>
      </c>
      <c r="I59" s="78">
        <v>42.6</v>
      </c>
      <c r="J59" s="29">
        <v>6</v>
      </c>
      <c r="K59" s="94">
        <f t="shared" si="13"/>
        <v>12.024999999999999</v>
      </c>
      <c r="L59" s="100">
        <v>18</v>
      </c>
      <c r="M59" s="55">
        <v>26.700000000000003</v>
      </c>
      <c r="N59" s="106">
        <v>5</v>
      </c>
      <c r="O59" s="334">
        <v>15</v>
      </c>
      <c r="P59" s="337">
        <v>0</v>
      </c>
      <c r="Q59" s="153">
        <f t="shared" si="14"/>
        <v>8.34</v>
      </c>
      <c r="R59" s="150">
        <f>N59+P59</f>
        <v>5</v>
      </c>
      <c r="S59" s="344">
        <v>23</v>
      </c>
      <c r="T59" s="56">
        <v>2</v>
      </c>
      <c r="U59" s="340">
        <f t="shared" si="15"/>
        <v>11.5</v>
      </c>
      <c r="V59" s="100">
        <f t="shared" si="16"/>
        <v>2</v>
      </c>
      <c r="W59" s="55">
        <v>16.700000000000003</v>
      </c>
      <c r="X59" s="29">
        <v>1</v>
      </c>
      <c r="Y59" s="348">
        <f t="shared" si="17"/>
        <v>16.700000000000003</v>
      </c>
      <c r="Z59" s="350">
        <f t="shared" si="18"/>
        <v>1</v>
      </c>
      <c r="AA59" s="238">
        <f t="shared" si="19"/>
        <v>189.625</v>
      </c>
      <c r="AB59" s="313">
        <f t="shared" si="20"/>
        <v>11.154411764705882</v>
      </c>
      <c r="AC59" s="358">
        <v>30</v>
      </c>
      <c r="AD59" s="354" t="s">
        <v>148</v>
      </c>
    </row>
    <row r="60" spans="2:30" ht="17.25">
      <c r="B60" s="301">
        <v>51</v>
      </c>
      <c r="C60" s="299" t="s">
        <v>371</v>
      </c>
      <c r="D60" s="305" t="s">
        <v>340</v>
      </c>
      <c r="E60" s="55">
        <v>41.25</v>
      </c>
      <c r="F60" s="106">
        <v>6</v>
      </c>
      <c r="G60" s="78">
        <v>34.597500000000004</v>
      </c>
      <c r="H60" s="106">
        <v>6</v>
      </c>
      <c r="I60" s="78">
        <v>40.800000000000004</v>
      </c>
      <c r="J60" s="29">
        <v>6</v>
      </c>
      <c r="K60" s="94">
        <f t="shared" si="13"/>
        <v>12.960833333333333</v>
      </c>
      <c r="L60" s="100">
        <f>F60+H60+J60</f>
        <v>18</v>
      </c>
      <c r="M60" s="55">
        <v>36.599999999999994</v>
      </c>
      <c r="N60" s="106">
        <v>5</v>
      </c>
      <c r="O60" s="334">
        <v>3</v>
      </c>
      <c r="P60" s="337">
        <v>0</v>
      </c>
      <c r="Q60" s="153">
        <f t="shared" si="14"/>
        <v>7.919999999999999</v>
      </c>
      <c r="R60" s="150">
        <f>N60+P60</f>
        <v>5</v>
      </c>
      <c r="S60" s="345">
        <v>16.5</v>
      </c>
      <c r="T60" s="337">
        <v>0</v>
      </c>
      <c r="U60" s="341">
        <f t="shared" si="15"/>
        <v>8.25</v>
      </c>
      <c r="V60" s="143">
        <f t="shared" si="16"/>
        <v>0</v>
      </c>
      <c r="W60" s="55">
        <v>14.600000000000001</v>
      </c>
      <c r="X60" s="29">
        <v>1</v>
      </c>
      <c r="Y60" s="348">
        <f t="shared" si="17"/>
        <v>14.600000000000001</v>
      </c>
      <c r="Z60" s="350">
        <f t="shared" si="18"/>
        <v>1</v>
      </c>
      <c r="AA60" s="238">
        <f t="shared" si="19"/>
        <v>187.3475</v>
      </c>
      <c r="AB60" s="313">
        <f t="shared" si="20"/>
        <v>11.020441176470587</v>
      </c>
      <c r="AC60" s="358">
        <v>30</v>
      </c>
      <c r="AD60" s="354" t="s">
        <v>148</v>
      </c>
    </row>
    <row r="61" spans="2:30" ht="17.25">
      <c r="B61" s="301">
        <v>52</v>
      </c>
      <c r="C61" s="299" t="s">
        <v>469</v>
      </c>
      <c r="D61" s="305" t="s">
        <v>470</v>
      </c>
      <c r="E61" s="328">
        <v>28.5</v>
      </c>
      <c r="F61" s="329">
        <v>0</v>
      </c>
      <c r="G61" s="78">
        <v>30.427500000000002</v>
      </c>
      <c r="H61" s="106">
        <v>6</v>
      </c>
      <c r="I61" s="78">
        <v>33.300000000000004</v>
      </c>
      <c r="J61" s="29">
        <v>6</v>
      </c>
      <c r="K61" s="94">
        <f t="shared" si="13"/>
        <v>10.2475</v>
      </c>
      <c r="L61" s="100">
        <v>18</v>
      </c>
      <c r="M61" s="55">
        <v>40.8</v>
      </c>
      <c r="N61" s="106">
        <v>5</v>
      </c>
      <c r="O61" s="334">
        <v>11.5</v>
      </c>
      <c r="P61" s="337">
        <v>0</v>
      </c>
      <c r="Q61" s="94">
        <f t="shared" si="14"/>
        <v>10.459999999999999</v>
      </c>
      <c r="R61" s="87">
        <v>9</v>
      </c>
      <c r="S61" s="344">
        <v>29</v>
      </c>
      <c r="T61" s="56">
        <v>2</v>
      </c>
      <c r="U61" s="340">
        <f t="shared" si="15"/>
        <v>14.5</v>
      </c>
      <c r="V61" s="100">
        <f t="shared" si="16"/>
        <v>2</v>
      </c>
      <c r="W61" s="55">
        <v>13.5</v>
      </c>
      <c r="X61" s="29">
        <v>1</v>
      </c>
      <c r="Y61" s="348">
        <f t="shared" si="17"/>
        <v>13.5</v>
      </c>
      <c r="Z61" s="350">
        <f t="shared" si="18"/>
        <v>1</v>
      </c>
      <c r="AA61" s="238">
        <f t="shared" si="19"/>
        <v>187.0275</v>
      </c>
      <c r="AB61" s="313">
        <f t="shared" si="20"/>
        <v>11.001617647058824</v>
      </c>
      <c r="AC61" s="358">
        <f>L61+R61+V61+Z61</f>
        <v>30</v>
      </c>
      <c r="AD61" s="354" t="s">
        <v>148</v>
      </c>
    </row>
    <row r="62" spans="2:30" ht="17.25">
      <c r="B62" s="301">
        <v>53</v>
      </c>
      <c r="C62" s="299" t="s">
        <v>466</v>
      </c>
      <c r="D62" s="305" t="s">
        <v>87</v>
      </c>
      <c r="E62" s="55">
        <v>35.25</v>
      </c>
      <c r="F62" s="106">
        <v>6</v>
      </c>
      <c r="G62" s="334">
        <v>26.677500000000002</v>
      </c>
      <c r="H62" s="329">
        <v>0</v>
      </c>
      <c r="I62" s="334">
        <v>27.599999999999998</v>
      </c>
      <c r="J62" s="51">
        <v>0</v>
      </c>
      <c r="K62" s="153">
        <f t="shared" si="13"/>
        <v>9.9475</v>
      </c>
      <c r="L62" s="143">
        <f>F62+H62+J62</f>
        <v>6</v>
      </c>
      <c r="M62" s="55">
        <v>45.599999999999994</v>
      </c>
      <c r="N62" s="106">
        <v>5</v>
      </c>
      <c r="O62" s="334">
        <v>14</v>
      </c>
      <c r="P62" s="337">
        <v>0</v>
      </c>
      <c r="Q62" s="94">
        <f t="shared" si="14"/>
        <v>11.919999999999998</v>
      </c>
      <c r="R62" s="87">
        <v>9</v>
      </c>
      <c r="S62" s="344">
        <v>22</v>
      </c>
      <c r="T62" s="56">
        <v>2</v>
      </c>
      <c r="U62" s="340">
        <f t="shared" si="15"/>
        <v>11</v>
      </c>
      <c r="V62" s="100">
        <f t="shared" si="16"/>
        <v>2</v>
      </c>
      <c r="W62" s="55">
        <v>14.3</v>
      </c>
      <c r="X62" s="29">
        <v>1</v>
      </c>
      <c r="Y62" s="348">
        <f t="shared" si="17"/>
        <v>14.3</v>
      </c>
      <c r="Z62" s="350">
        <f t="shared" si="18"/>
        <v>1</v>
      </c>
      <c r="AA62" s="238">
        <f t="shared" si="19"/>
        <v>185.4275</v>
      </c>
      <c r="AB62" s="313">
        <f t="shared" si="20"/>
        <v>10.9075</v>
      </c>
      <c r="AC62" s="358">
        <v>30</v>
      </c>
      <c r="AD62" s="354" t="s">
        <v>148</v>
      </c>
    </row>
    <row r="63" spans="2:30" ht="17.25">
      <c r="B63" s="301">
        <v>54</v>
      </c>
      <c r="C63" s="299" t="s">
        <v>420</v>
      </c>
      <c r="D63" s="305" t="s">
        <v>382</v>
      </c>
      <c r="E63" s="55">
        <v>36.75</v>
      </c>
      <c r="F63" s="106">
        <v>6</v>
      </c>
      <c r="G63" s="334">
        <v>29.2575</v>
      </c>
      <c r="H63" s="329">
        <v>0</v>
      </c>
      <c r="I63" s="78">
        <v>31.650000000000002</v>
      </c>
      <c r="J63" s="29">
        <v>6</v>
      </c>
      <c r="K63" s="94">
        <f t="shared" si="13"/>
        <v>10.850833333333334</v>
      </c>
      <c r="L63" s="100">
        <v>18</v>
      </c>
      <c r="M63" s="328">
        <v>22.200000000000003</v>
      </c>
      <c r="N63" s="329">
        <v>0</v>
      </c>
      <c r="O63" s="78">
        <v>20</v>
      </c>
      <c r="P63" s="56">
        <v>4</v>
      </c>
      <c r="Q63" s="153">
        <f t="shared" si="14"/>
        <v>8.440000000000001</v>
      </c>
      <c r="R63" s="150">
        <f aca="true" t="shared" si="22" ref="R63:R83">N63+P63</f>
        <v>4</v>
      </c>
      <c r="S63" s="344">
        <v>26</v>
      </c>
      <c r="T63" s="56">
        <v>2</v>
      </c>
      <c r="U63" s="340">
        <f t="shared" si="15"/>
        <v>13</v>
      </c>
      <c r="V63" s="100">
        <f t="shared" si="16"/>
        <v>2</v>
      </c>
      <c r="W63" s="55">
        <v>16.9</v>
      </c>
      <c r="X63" s="29">
        <v>1</v>
      </c>
      <c r="Y63" s="348">
        <f t="shared" si="17"/>
        <v>16.9</v>
      </c>
      <c r="Z63" s="350">
        <f t="shared" si="18"/>
        <v>1</v>
      </c>
      <c r="AA63" s="238">
        <f t="shared" si="19"/>
        <v>182.75750000000002</v>
      </c>
      <c r="AB63" s="313">
        <f t="shared" si="20"/>
        <v>10.75044117647059</v>
      </c>
      <c r="AC63" s="358">
        <v>30</v>
      </c>
      <c r="AD63" s="354" t="s">
        <v>148</v>
      </c>
    </row>
    <row r="64" spans="2:30" ht="17.25">
      <c r="B64" s="301">
        <v>55</v>
      </c>
      <c r="C64" s="299" t="s">
        <v>439</v>
      </c>
      <c r="D64" s="305" t="s">
        <v>440</v>
      </c>
      <c r="E64" s="55">
        <v>39</v>
      </c>
      <c r="F64" s="106">
        <v>6</v>
      </c>
      <c r="G64" s="334">
        <v>26.347500000000004</v>
      </c>
      <c r="H64" s="329">
        <v>0</v>
      </c>
      <c r="I64" s="78">
        <v>42.00000000000001</v>
      </c>
      <c r="J64" s="29">
        <v>6</v>
      </c>
      <c r="K64" s="94">
        <f t="shared" si="13"/>
        <v>11.9275</v>
      </c>
      <c r="L64" s="100">
        <v>18</v>
      </c>
      <c r="M64" s="55">
        <v>33</v>
      </c>
      <c r="N64" s="106">
        <v>5</v>
      </c>
      <c r="O64" s="78">
        <v>14</v>
      </c>
      <c r="P64" s="56">
        <v>4</v>
      </c>
      <c r="Q64" s="94">
        <f t="shared" si="14"/>
        <v>9.4</v>
      </c>
      <c r="R64" s="87">
        <f t="shared" si="22"/>
        <v>9</v>
      </c>
      <c r="S64" s="345">
        <v>14.5</v>
      </c>
      <c r="T64" s="337">
        <v>0</v>
      </c>
      <c r="U64" s="341">
        <f t="shared" si="15"/>
        <v>7.25</v>
      </c>
      <c r="V64" s="143">
        <f t="shared" si="16"/>
        <v>0</v>
      </c>
      <c r="W64" s="55">
        <v>12.8</v>
      </c>
      <c r="X64" s="29">
        <v>1</v>
      </c>
      <c r="Y64" s="348">
        <f t="shared" si="17"/>
        <v>12.8</v>
      </c>
      <c r="Z64" s="350">
        <f t="shared" si="18"/>
        <v>1</v>
      </c>
      <c r="AA64" s="238">
        <f t="shared" si="19"/>
        <v>181.6475</v>
      </c>
      <c r="AB64" s="313">
        <f t="shared" si="20"/>
        <v>10.68514705882353</v>
      </c>
      <c r="AC64" s="358">
        <v>30</v>
      </c>
      <c r="AD64" s="354" t="s">
        <v>148</v>
      </c>
    </row>
    <row r="65" spans="2:30" ht="17.25">
      <c r="B65" s="301">
        <v>56</v>
      </c>
      <c r="C65" s="299" t="s">
        <v>385</v>
      </c>
      <c r="D65" s="305" t="s">
        <v>317</v>
      </c>
      <c r="E65" s="328">
        <v>27.75</v>
      </c>
      <c r="F65" s="329">
        <v>0</v>
      </c>
      <c r="G65" s="78">
        <v>32.4375</v>
      </c>
      <c r="H65" s="106">
        <v>6</v>
      </c>
      <c r="I65" s="78">
        <v>43.2</v>
      </c>
      <c r="J65" s="29">
        <v>6</v>
      </c>
      <c r="K65" s="94">
        <f t="shared" si="13"/>
        <v>11.4875</v>
      </c>
      <c r="L65" s="100">
        <v>18</v>
      </c>
      <c r="M65" s="55">
        <v>31.200000000000003</v>
      </c>
      <c r="N65" s="106">
        <v>5</v>
      </c>
      <c r="O65" s="334">
        <v>5.5</v>
      </c>
      <c r="P65" s="337">
        <v>0</v>
      </c>
      <c r="Q65" s="153">
        <f t="shared" si="14"/>
        <v>7.340000000000001</v>
      </c>
      <c r="R65" s="150">
        <f t="shared" si="22"/>
        <v>5</v>
      </c>
      <c r="S65" s="344">
        <v>24</v>
      </c>
      <c r="T65" s="56">
        <v>2</v>
      </c>
      <c r="U65" s="340">
        <f t="shared" si="15"/>
        <v>12</v>
      </c>
      <c r="V65" s="100">
        <f t="shared" si="16"/>
        <v>2</v>
      </c>
      <c r="W65" s="55">
        <v>15.1</v>
      </c>
      <c r="X65" s="29">
        <v>1</v>
      </c>
      <c r="Y65" s="348">
        <f t="shared" si="17"/>
        <v>15.1</v>
      </c>
      <c r="Z65" s="350">
        <f t="shared" si="18"/>
        <v>1</v>
      </c>
      <c r="AA65" s="238">
        <f t="shared" si="19"/>
        <v>179.1875</v>
      </c>
      <c r="AB65" s="313">
        <f t="shared" si="20"/>
        <v>10.540441176470589</v>
      </c>
      <c r="AC65" s="358">
        <v>30</v>
      </c>
      <c r="AD65" s="354" t="s">
        <v>148</v>
      </c>
    </row>
    <row r="66" spans="2:30" ht="17.25">
      <c r="B66" s="301">
        <v>57</v>
      </c>
      <c r="C66" s="299" t="s">
        <v>374</v>
      </c>
      <c r="D66" s="305" t="s">
        <v>341</v>
      </c>
      <c r="E66" s="55">
        <v>38.25</v>
      </c>
      <c r="F66" s="106">
        <v>6</v>
      </c>
      <c r="G66" s="78">
        <v>31.597500000000004</v>
      </c>
      <c r="H66" s="106">
        <v>6</v>
      </c>
      <c r="I66" s="78">
        <v>30.599999999999998</v>
      </c>
      <c r="J66" s="29">
        <v>6</v>
      </c>
      <c r="K66" s="94">
        <f t="shared" si="13"/>
        <v>11.160833333333333</v>
      </c>
      <c r="L66" s="100">
        <f>F66+H66+J66</f>
        <v>18</v>
      </c>
      <c r="M66" s="55">
        <v>42</v>
      </c>
      <c r="N66" s="106">
        <v>5</v>
      </c>
      <c r="O66" s="78">
        <v>14</v>
      </c>
      <c r="P66" s="56">
        <v>4</v>
      </c>
      <c r="Q66" s="94">
        <f t="shared" si="14"/>
        <v>11.2</v>
      </c>
      <c r="R66" s="87">
        <f t="shared" si="22"/>
        <v>9</v>
      </c>
      <c r="S66" s="345">
        <v>8</v>
      </c>
      <c r="T66" s="337">
        <v>0</v>
      </c>
      <c r="U66" s="341">
        <f t="shared" si="15"/>
        <v>4</v>
      </c>
      <c r="V66" s="143">
        <f t="shared" si="16"/>
        <v>0</v>
      </c>
      <c r="W66" s="55">
        <v>14.7</v>
      </c>
      <c r="X66" s="29">
        <v>1</v>
      </c>
      <c r="Y66" s="348">
        <f t="shared" si="17"/>
        <v>14.7</v>
      </c>
      <c r="Z66" s="350">
        <f t="shared" si="18"/>
        <v>1</v>
      </c>
      <c r="AA66" s="238">
        <f t="shared" si="19"/>
        <v>179.14749999999998</v>
      </c>
      <c r="AB66" s="313">
        <f t="shared" si="20"/>
        <v>10.538088235294117</v>
      </c>
      <c r="AC66" s="358">
        <v>30</v>
      </c>
      <c r="AD66" s="354" t="s">
        <v>148</v>
      </c>
    </row>
    <row r="67" spans="2:30" ht="17.25">
      <c r="B67" s="301">
        <v>58</v>
      </c>
      <c r="C67" s="299" t="s">
        <v>355</v>
      </c>
      <c r="D67" s="305" t="s">
        <v>356</v>
      </c>
      <c r="E67" s="55">
        <v>40.5</v>
      </c>
      <c r="F67" s="106">
        <v>6</v>
      </c>
      <c r="G67" s="334">
        <v>27.285000000000004</v>
      </c>
      <c r="H67" s="329">
        <v>0</v>
      </c>
      <c r="I67" s="78">
        <v>35.25</v>
      </c>
      <c r="J67" s="29">
        <v>6</v>
      </c>
      <c r="K67" s="94">
        <f t="shared" si="13"/>
        <v>11.448333333333332</v>
      </c>
      <c r="L67" s="100">
        <v>18</v>
      </c>
      <c r="M67" s="55">
        <v>30.900000000000002</v>
      </c>
      <c r="N67" s="106">
        <v>5</v>
      </c>
      <c r="O67" s="334">
        <v>8</v>
      </c>
      <c r="P67" s="337">
        <v>0</v>
      </c>
      <c r="Q67" s="153">
        <f t="shared" si="14"/>
        <v>7.780000000000001</v>
      </c>
      <c r="R67" s="150">
        <f t="shared" si="22"/>
        <v>5</v>
      </c>
      <c r="S67" s="344">
        <v>21</v>
      </c>
      <c r="T67" s="56">
        <v>2</v>
      </c>
      <c r="U67" s="340">
        <f t="shared" si="15"/>
        <v>10.5</v>
      </c>
      <c r="V67" s="100">
        <f t="shared" si="16"/>
        <v>2</v>
      </c>
      <c r="W67" s="55">
        <v>13.399999999999999</v>
      </c>
      <c r="X67" s="29">
        <v>1</v>
      </c>
      <c r="Y67" s="348">
        <f t="shared" si="17"/>
        <v>13.399999999999999</v>
      </c>
      <c r="Z67" s="350">
        <f t="shared" si="18"/>
        <v>1</v>
      </c>
      <c r="AA67" s="238">
        <f t="shared" si="19"/>
        <v>176.335</v>
      </c>
      <c r="AB67" s="313">
        <f t="shared" si="20"/>
        <v>10.37264705882353</v>
      </c>
      <c r="AC67" s="358">
        <v>30</v>
      </c>
      <c r="AD67" s="354" t="s">
        <v>148</v>
      </c>
    </row>
    <row r="68" spans="2:30" ht="17.25">
      <c r="B68" s="301">
        <v>59</v>
      </c>
      <c r="C68" s="299" t="s">
        <v>347</v>
      </c>
      <c r="D68" s="305" t="s">
        <v>348</v>
      </c>
      <c r="E68" s="55">
        <v>32.25</v>
      </c>
      <c r="F68" s="106">
        <v>6</v>
      </c>
      <c r="G68" s="78">
        <v>30.75</v>
      </c>
      <c r="H68" s="106">
        <v>6</v>
      </c>
      <c r="I68" s="78">
        <v>34.2</v>
      </c>
      <c r="J68" s="29">
        <v>6</v>
      </c>
      <c r="K68" s="94">
        <f t="shared" si="13"/>
        <v>10.8</v>
      </c>
      <c r="L68" s="100">
        <f>F68+H68+J68</f>
        <v>18</v>
      </c>
      <c r="M68" s="55">
        <v>31.200000000000003</v>
      </c>
      <c r="N68" s="106">
        <v>5</v>
      </c>
      <c r="O68" s="78">
        <v>11</v>
      </c>
      <c r="P68" s="56">
        <v>4</v>
      </c>
      <c r="Q68" s="94">
        <f t="shared" si="14"/>
        <v>8.440000000000001</v>
      </c>
      <c r="R68" s="87">
        <f t="shared" si="22"/>
        <v>9</v>
      </c>
      <c r="S68" s="344">
        <v>20</v>
      </c>
      <c r="T68" s="56">
        <v>2</v>
      </c>
      <c r="U68" s="340">
        <f t="shared" si="15"/>
        <v>10</v>
      </c>
      <c r="V68" s="100">
        <f t="shared" si="16"/>
        <v>2</v>
      </c>
      <c r="W68" s="55">
        <v>14.600000000000001</v>
      </c>
      <c r="X68" s="29">
        <v>1</v>
      </c>
      <c r="Y68" s="348">
        <f t="shared" si="17"/>
        <v>14.600000000000001</v>
      </c>
      <c r="Z68" s="350">
        <f t="shared" si="18"/>
        <v>1</v>
      </c>
      <c r="AA68" s="238">
        <f t="shared" si="19"/>
        <v>174</v>
      </c>
      <c r="AB68" s="313">
        <f t="shared" si="20"/>
        <v>10.235294117647058</v>
      </c>
      <c r="AC68" s="358">
        <f>L68+R68+V68+Z68</f>
        <v>30</v>
      </c>
      <c r="AD68" s="354" t="s">
        <v>148</v>
      </c>
    </row>
    <row r="69" spans="2:30" ht="17.25">
      <c r="B69" s="301">
        <v>60</v>
      </c>
      <c r="C69" s="299" t="s">
        <v>454</v>
      </c>
      <c r="D69" s="305" t="s">
        <v>455</v>
      </c>
      <c r="E69" s="55">
        <v>39.75</v>
      </c>
      <c r="F69" s="106">
        <v>6</v>
      </c>
      <c r="G69" s="334">
        <v>29.535000000000004</v>
      </c>
      <c r="H69" s="329">
        <v>0</v>
      </c>
      <c r="I69" s="78">
        <v>31.200000000000003</v>
      </c>
      <c r="J69" s="29">
        <v>6</v>
      </c>
      <c r="K69" s="94">
        <f t="shared" si="13"/>
        <v>11.165</v>
      </c>
      <c r="L69" s="100">
        <v>18</v>
      </c>
      <c r="M69" s="55">
        <v>38.400000000000006</v>
      </c>
      <c r="N69" s="106">
        <v>5</v>
      </c>
      <c r="O69" s="334">
        <v>2</v>
      </c>
      <c r="P69" s="337">
        <v>0</v>
      </c>
      <c r="Q69" s="153">
        <f t="shared" si="14"/>
        <v>8.080000000000002</v>
      </c>
      <c r="R69" s="150">
        <f t="shared" si="22"/>
        <v>5</v>
      </c>
      <c r="S69" s="345">
        <v>16</v>
      </c>
      <c r="T69" s="337">
        <v>0</v>
      </c>
      <c r="U69" s="341">
        <f t="shared" si="15"/>
        <v>8</v>
      </c>
      <c r="V69" s="143">
        <f t="shared" si="16"/>
        <v>0</v>
      </c>
      <c r="W69" s="55">
        <v>16.1</v>
      </c>
      <c r="X69" s="29">
        <v>1</v>
      </c>
      <c r="Y69" s="348">
        <f t="shared" si="17"/>
        <v>16.1</v>
      </c>
      <c r="Z69" s="350">
        <f t="shared" si="18"/>
        <v>1</v>
      </c>
      <c r="AA69" s="238">
        <f t="shared" si="19"/>
        <v>172.98499999999999</v>
      </c>
      <c r="AB69" s="313">
        <f t="shared" si="20"/>
        <v>10.175588235294116</v>
      </c>
      <c r="AC69" s="358">
        <v>30</v>
      </c>
      <c r="AD69" s="354" t="s">
        <v>148</v>
      </c>
    </row>
    <row r="70" spans="2:30" ht="18" thickBot="1">
      <c r="B70" s="302">
        <v>61</v>
      </c>
      <c r="C70" s="303" t="s">
        <v>394</v>
      </c>
      <c r="D70" s="306" t="s">
        <v>395</v>
      </c>
      <c r="E70" s="81">
        <v>32.25</v>
      </c>
      <c r="F70" s="315">
        <v>6</v>
      </c>
      <c r="G70" s="83">
        <v>30.472500000000004</v>
      </c>
      <c r="H70" s="315">
        <v>6</v>
      </c>
      <c r="I70" s="83">
        <v>34.35</v>
      </c>
      <c r="J70" s="31">
        <v>6</v>
      </c>
      <c r="K70" s="95">
        <f t="shared" si="13"/>
        <v>10.785833333333334</v>
      </c>
      <c r="L70" s="101">
        <f>F70+H70+J70</f>
        <v>18</v>
      </c>
      <c r="M70" s="81">
        <v>36.599999999999994</v>
      </c>
      <c r="N70" s="315">
        <v>5</v>
      </c>
      <c r="O70" s="335">
        <v>3.5</v>
      </c>
      <c r="P70" s="338">
        <v>0</v>
      </c>
      <c r="Q70" s="154">
        <f t="shared" si="14"/>
        <v>8.02</v>
      </c>
      <c r="R70" s="151">
        <f t="shared" si="22"/>
        <v>5</v>
      </c>
      <c r="S70" s="375">
        <v>20</v>
      </c>
      <c r="T70" s="84">
        <v>2</v>
      </c>
      <c r="U70" s="376">
        <f t="shared" si="15"/>
        <v>10</v>
      </c>
      <c r="V70" s="101">
        <f t="shared" si="16"/>
        <v>2</v>
      </c>
      <c r="W70" s="81">
        <v>15.5</v>
      </c>
      <c r="X70" s="31">
        <v>1</v>
      </c>
      <c r="Y70" s="377">
        <f t="shared" si="17"/>
        <v>15.5</v>
      </c>
      <c r="Z70" s="378">
        <f t="shared" si="18"/>
        <v>1</v>
      </c>
      <c r="AA70" s="242">
        <f t="shared" si="19"/>
        <v>172.6725</v>
      </c>
      <c r="AB70" s="314">
        <f t="shared" si="20"/>
        <v>10.157205882352942</v>
      </c>
      <c r="AC70" s="379">
        <v>30</v>
      </c>
      <c r="AD70" s="380" t="s">
        <v>148</v>
      </c>
    </row>
    <row r="71" spans="2:30" ht="17.25">
      <c r="B71" s="319">
        <v>62</v>
      </c>
      <c r="C71" s="318" t="s">
        <v>419</v>
      </c>
      <c r="D71" s="320" t="s">
        <v>338</v>
      </c>
      <c r="E71" s="321">
        <v>36</v>
      </c>
      <c r="F71" s="322">
        <v>6</v>
      </c>
      <c r="G71" s="336">
        <v>21.63</v>
      </c>
      <c r="H71" s="333">
        <v>0</v>
      </c>
      <c r="I71" s="323">
        <v>37.5</v>
      </c>
      <c r="J71" s="362">
        <v>6</v>
      </c>
      <c r="K71" s="363">
        <f t="shared" si="13"/>
        <v>10.57</v>
      </c>
      <c r="L71" s="364">
        <v>18</v>
      </c>
      <c r="M71" s="321">
        <v>34.8</v>
      </c>
      <c r="N71" s="322">
        <v>5</v>
      </c>
      <c r="O71" s="323">
        <v>15</v>
      </c>
      <c r="P71" s="365">
        <v>4</v>
      </c>
      <c r="Q71" s="363">
        <f t="shared" si="14"/>
        <v>9.959999999999999</v>
      </c>
      <c r="R71" s="366">
        <f t="shared" si="22"/>
        <v>9</v>
      </c>
      <c r="S71" s="367">
        <v>7</v>
      </c>
      <c r="T71" s="368">
        <v>0</v>
      </c>
      <c r="U71" s="369">
        <f t="shared" si="15"/>
        <v>3.5</v>
      </c>
      <c r="V71" s="370">
        <f t="shared" si="16"/>
        <v>0</v>
      </c>
      <c r="W71" s="321">
        <v>15.5</v>
      </c>
      <c r="X71" s="362">
        <v>1</v>
      </c>
      <c r="Y71" s="371">
        <f t="shared" si="17"/>
        <v>15.5</v>
      </c>
      <c r="Z71" s="372">
        <f t="shared" si="18"/>
        <v>1</v>
      </c>
      <c r="AA71" s="258">
        <f t="shared" si="19"/>
        <v>167.43</v>
      </c>
      <c r="AB71" s="324">
        <f t="shared" si="20"/>
        <v>9.848823529411765</v>
      </c>
      <c r="AC71" s="373">
        <f aca="true" t="shared" si="23" ref="AC71:AC83">L71+R71+V71+Z71</f>
        <v>28</v>
      </c>
      <c r="AD71" s="374" t="s">
        <v>149</v>
      </c>
    </row>
    <row r="72" spans="2:30" ht="17.25">
      <c r="B72" s="301">
        <v>63</v>
      </c>
      <c r="C72" s="299" t="s">
        <v>390</v>
      </c>
      <c r="D72" s="305" t="s">
        <v>391</v>
      </c>
      <c r="E72" s="55">
        <v>30.75</v>
      </c>
      <c r="F72" s="106">
        <v>6</v>
      </c>
      <c r="G72" s="334">
        <v>21.57</v>
      </c>
      <c r="H72" s="329">
        <v>0</v>
      </c>
      <c r="I72" s="334">
        <v>28.800000000000004</v>
      </c>
      <c r="J72" s="51">
        <v>0</v>
      </c>
      <c r="K72" s="153">
        <f t="shared" si="13"/>
        <v>9.013333333333334</v>
      </c>
      <c r="L72" s="143">
        <f>F72+H72+J72</f>
        <v>6</v>
      </c>
      <c r="M72" s="55">
        <v>32.400000000000006</v>
      </c>
      <c r="N72" s="106">
        <v>5</v>
      </c>
      <c r="O72" s="78">
        <v>12</v>
      </c>
      <c r="P72" s="56">
        <v>4</v>
      </c>
      <c r="Q72" s="94">
        <f t="shared" si="14"/>
        <v>8.88</v>
      </c>
      <c r="R72" s="87">
        <f t="shared" si="22"/>
        <v>9</v>
      </c>
      <c r="S72" s="344">
        <v>23.5</v>
      </c>
      <c r="T72" s="56">
        <v>2</v>
      </c>
      <c r="U72" s="340">
        <f t="shared" si="15"/>
        <v>11.75</v>
      </c>
      <c r="V72" s="100">
        <f t="shared" si="16"/>
        <v>2</v>
      </c>
      <c r="W72" s="55">
        <v>15.5</v>
      </c>
      <c r="X72" s="29">
        <v>1</v>
      </c>
      <c r="Y72" s="348">
        <f t="shared" si="17"/>
        <v>15.5</v>
      </c>
      <c r="Z72" s="350">
        <f t="shared" si="18"/>
        <v>1</v>
      </c>
      <c r="AA72" s="238">
        <f t="shared" si="19"/>
        <v>164.52</v>
      </c>
      <c r="AB72" s="326">
        <f t="shared" si="20"/>
        <v>9.67764705882353</v>
      </c>
      <c r="AC72" s="359">
        <f t="shared" si="23"/>
        <v>18</v>
      </c>
      <c r="AD72" s="355" t="s">
        <v>148</v>
      </c>
    </row>
    <row r="73" spans="2:30" ht="17.25">
      <c r="B73" s="301">
        <v>64</v>
      </c>
      <c r="C73" s="299" t="s">
        <v>417</v>
      </c>
      <c r="D73" s="305" t="s">
        <v>418</v>
      </c>
      <c r="E73" s="55">
        <v>32.25</v>
      </c>
      <c r="F73" s="106">
        <v>6</v>
      </c>
      <c r="G73" s="334">
        <v>25.125</v>
      </c>
      <c r="H73" s="329">
        <v>0</v>
      </c>
      <c r="I73" s="78">
        <v>30</v>
      </c>
      <c r="J73" s="29">
        <v>6</v>
      </c>
      <c r="K73" s="153">
        <f t="shared" si="13"/>
        <v>9.708333333333334</v>
      </c>
      <c r="L73" s="143">
        <f>F73+H73+J73</f>
        <v>12</v>
      </c>
      <c r="M73" s="55">
        <v>32.099999999999994</v>
      </c>
      <c r="N73" s="106">
        <v>5</v>
      </c>
      <c r="O73" s="78">
        <v>12.5</v>
      </c>
      <c r="P73" s="56">
        <v>4</v>
      </c>
      <c r="Q73" s="94">
        <f t="shared" si="14"/>
        <v>8.919999999999998</v>
      </c>
      <c r="R73" s="87">
        <f t="shared" si="22"/>
        <v>9</v>
      </c>
      <c r="S73" s="345">
        <v>19</v>
      </c>
      <c r="T73" s="337">
        <v>0</v>
      </c>
      <c r="U73" s="341">
        <f t="shared" si="15"/>
        <v>9.5</v>
      </c>
      <c r="V73" s="143">
        <f t="shared" si="16"/>
        <v>0</v>
      </c>
      <c r="W73" s="55">
        <v>12.2</v>
      </c>
      <c r="X73" s="29">
        <v>1</v>
      </c>
      <c r="Y73" s="348">
        <f t="shared" si="17"/>
        <v>12.2</v>
      </c>
      <c r="Z73" s="350">
        <f t="shared" si="18"/>
        <v>1</v>
      </c>
      <c r="AA73" s="238">
        <f t="shared" si="19"/>
        <v>163.17499999999998</v>
      </c>
      <c r="AB73" s="326">
        <f t="shared" si="20"/>
        <v>9.598529411764705</v>
      </c>
      <c r="AC73" s="359">
        <f t="shared" si="23"/>
        <v>22</v>
      </c>
      <c r="AD73" s="355" t="s">
        <v>148</v>
      </c>
    </row>
    <row r="74" spans="1:30" ht="17.25">
      <c r="A74" s="41"/>
      <c r="B74" s="301">
        <v>65</v>
      </c>
      <c r="C74" s="299" t="s">
        <v>450</v>
      </c>
      <c r="D74" s="305" t="s">
        <v>451</v>
      </c>
      <c r="E74" s="55">
        <v>30</v>
      </c>
      <c r="F74" s="106">
        <v>6</v>
      </c>
      <c r="G74" s="334">
        <v>23.160000000000004</v>
      </c>
      <c r="H74" s="329">
        <v>0</v>
      </c>
      <c r="I74" s="78">
        <v>37.2</v>
      </c>
      <c r="J74" s="29">
        <v>6</v>
      </c>
      <c r="K74" s="94">
        <f aca="true" t="shared" si="24" ref="K74:K79">(E74+G74+I74)/9</f>
        <v>10.040000000000001</v>
      </c>
      <c r="L74" s="100">
        <v>18</v>
      </c>
      <c r="M74" s="328">
        <v>20.700000000000003</v>
      </c>
      <c r="N74" s="329">
        <v>0</v>
      </c>
      <c r="O74" s="78">
        <v>21.5</v>
      </c>
      <c r="P74" s="56">
        <v>4</v>
      </c>
      <c r="Q74" s="153">
        <f aca="true" t="shared" si="25" ref="Q74:Q83">(M74+O74)/5</f>
        <v>8.440000000000001</v>
      </c>
      <c r="R74" s="150">
        <f t="shared" si="22"/>
        <v>4</v>
      </c>
      <c r="S74" s="345">
        <v>17</v>
      </c>
      <c r="T74" s="337">
        <v>0</v>
      </c>
      <c r="U74" s="341">
        <f aca="true" t="shared" si="26" ref="U74:U83">(S74)/2</f>
        <v>8.5</v>
      </c>
      <c r="V74" s="143">
        <f aca="true" t="shared" si="27" ref="V74:V83">T74</f>
        <v>0</v>
      </c>
      <c r="W74" s="55">
        <v>12.8</v>
      </c>
      <c r="X74" s="29">
        <v>1</v>
      </c>
      <c r="Y74" s="348">
        <f aca="true" t="shared" si="28" ref="Y74:Y83">(W74)</f>
        <v>12.8</v>
      </c>
      <c r="Z74" s="350">
        <f aca="true" t="shared" si="29" ref="Z74:Z83">X74</f>
        <v>1</v>
      </c>
      <c r="AA74" s="238">
        <f aca="true" t="shared" si="30" ref="AA74:AA83">E74+G74+I74+M74+O74+S74+W74</f>
        <v>162.36</v>
      </c>
      <c r="AB74" s="326">
        <f aca="true" t="shared" si="31" ref="AB74:AB83">(AA74)/17</f>
        <v>9.550588235294118</v>
      </c>
      <c r="AC74" s="359">
        <f t="shared" si="23"/>
        <v>23</v>
      </c>
      <c r="AD74" s="355" t="s">
        <v>148</v>
      </c>
    </row>
    <row r="75" spans="1:30" ht="17.25">
      <c r="A75" s="41"/>
      <c r="B75" s="301">
        <v>66</v>
      </c>
      <c r="C75" s="299" t="s">
        <v>343</v>
      </c>
      <c r="D75" s="305" t="s">
        <v>344</v>
      </c>
      <c r="E75" s="328">
        <v>26.25</v>
      </c>
      <c r="F75" s="329">
        <v>0</v>
      </c>
      <c r="G75" s="334">
        <v>25.387500000000003</v>
      </c>
      <c r="H75" s="329">
        <v>0</v>
      </c>
      <c r="I75" s="78">
        <v>31.200000000000003</v>
      </c>
      <c r="J75" s="29">
        <v>6</v>
      </c>
      <c r="K75" s="153">
        <f t="shared" si="24"/>
        <v>9.204166666666667</v>
      </c>
      <c r="L75" s="143">
        <f aca="true" t="shared" si="32" ref="L75:L83">F75+H75+J75</f>
        <v>6</v>
      </c>
      <c r="M75" s="55">
        <v>34.8</v>
      </c>
      <c r="N75" s="106">
        <v>5</v>
      </c>
      <c r="O75" s="334">
        <v>7.5</v>
      </c>
      <c r="P75" s="337">
        <v>0</v>
      </c>
      <c r="Q75" s="153">
        <f t="shared" si="25"/>
        <v>8.459999999999999</v>
      </c>
      <c r="R75" s="150">
        <f t="shared" si="22"/>
        <v>5</v>
      </c>
      <c r="S75" s="345">
        <v>16.5</v>
      </c>
      <c r="T75" s="337">
        <v>0</v>
      </c>
      <c r="U75" s="341">
        <f t="shared" si="26"/>
        <v>8.25</v>
      </c>
      <c r="V75" s="143">
        <f t="shared" si="27"/>
        <v>0</v>
      </c>
      <c r="W75" s="55">
        <v>15.600000000000001</v>
      </c>
      <c r="X75" s="29">
        <v>1</v>
      </c>
      <c r="Y75" s="348">
        <f t="shared" si="28"/>
        <v>15.600000000000001</v>
      </c>
      <c r="Z75" s="350">
        <f t="shared" si="29"/>
        <v>1</v>
      </c>
      <c r="AA75" s="238">
        <f t="shared" si="30"/>
        <v>157.23749999999998</v>
      </c>
      <c r="AB75" s="326">
        <f t="shared" si="31"/>
        <v>9.249264705882352</v>
      </c>
      <c r="AC75" s="359">
        <f t="shared" si="23"/>
        <v>12</v>
      </c>
      <c r="AD75" s="355" t="s">
        <v>148</v>
      </c>
    </row>
    <row r="76" spans="1:30" ht="17.25">
      <c r="A76" s="41"/>
      <c r="B76" s="301">
        <v>67</v>
      </c>
      <c r="C76" s="299" t="s">
        <v>452</v>
      </c>
      <c r="D76" s="305" t="s">
        <v>453</v>
      </c>
      <c r="E76" s="328">
        <v>18</v>
      </c>
      <c r="F76" s="329">
        <v>0</v>
      </c>
      <c r="G76" s="334">
        <v>26.445</v>
      </c>
      <c r="H76" s="329">
        <v>0</v>
      </c>
      <c r="I76" s="334">
        <v>27</v>
      </c>
      <c r="J76" s="51">
        <v>0</v>
      </c>
      <c r="K76" s="153">
        <f t="shared" si="24"/>
        <v>7.938333333333333</v>
      </c>
      <c r="L76" s="143">
        <f t="shared" si="32"/>
        <v>0</v>
      </c>
      <c r="M76" s="328">
        <v>29.099999999999998</v>
      </c>
      <c r="N76" s="329">
        <v>0</v>
      </c>
      <c r="O76" s="78">
        <v>10</v>
      </c>
      <c r="P76" s="56">
        <v>4</v>
      </c>
      <c r="Q76" s="153">
        <f t="shared" si="25"/>
        <v>7.8199999999999985</v>
      </c>
      <c r="R76" s="150">
        <f t="shared" si="22"/>
        <v>4</v>
      </c>
      <c r="S76" s="344">
        <v>21.5</v>
      </c>
      <c r="T76" s="56">
        <v>2</v>
      </c>
      <c r="U76" s="340">
        <f t="shared" si="26"/>
        <v>10.75</v>
      </c>
      <c r="V76" s="100">
        <f t="shared" si="27"/>
        <v>2</v>
      </c>
      <c r="W76" s="55">
        <v>15.5</v>
      </c>
      <c r="X76" s="29">
        <v>1</v>
      </c>
      <c r="Y76" s="348">
        <f t="shared" si="28"/>
        <v>15.5</v>
      </c>
      <c r="Z76" s="350">
        <f t="shared" si="29"/>
        <v>1</v>
      </c>
      <c r="AA76" s="50">
        <f t="shared" si="30"/>
        <v>147.545</v>
      </c>
      <c r="AB76" s="326">
        <f t="shared" si="31"/>
        <v>8.679117647058822</v>
      </c>
      <c r="AC76" s="359">
        <f t="shared" si="23"/>
        <v>7</v>
      </c>
      <c r="AD76" s="355" t="s">
        <v>149</v>
      </c>
    </row>
    <row r="77" spans="1:30" ht="18" thickBot="1">
      <c r="A77" s="41"/>
      <c r="B77" s="302">
        <v>68</v>
      </c>
      <c r="C77" s="303" t="s">
        <v>448</v>
      </c>
      <c r="D77" s="306" t="s">
        <v>449</v>
      </c>
      <c r="E77" s="81">
        <v>30</v>
      </c>
      <c r="F77" s="315">
        <v>6</v>
      </c>
      <c r="G77" s="335">
        <v>20.3925</v>
      </c>
      <c r="H77" s="331">
        <v>0</v>
      </c>
      <c r="I77" s="335">
        <v>21.900000000000002</v>
      </c>
      <c r="J77" s="161">
        <v>0</v>
      </c>
      <c r="K77" s="154">
        <f t="shared" si="24"/>
        <v>8.0325</v>
      </c>
      <c r="L77" s="149">
        <f t="shared" si="32"/>
        <v>6</v>
      </c>
      <c r="M77" s="330">
        <v>29.400000000000002</v>
      </c>
      <c r="N77" s="331">
        <v>0</v>
      </c>
      <c r="O77" s="335">
        <v>9</v>
      </c>
      <c r="P77" s="338">
        <v>0</v>
      </c>
      <c r="Q77" s="154">
        <f t="shared" si="25"/>
        <v>7.6800000000000015</v>
      </c>
      <c r="R77" s="151">
        <f t="shared" si="22"/>
        <v>0</v>
      </c>
      <c r="S77" s="346">
        <v>13</v>
      </c>
      <c r="T77" s="338">
        <v>0</v>
      </c>
      <c r="U77" s="342">
        <f t="shared" si="26"/>
        <v>6.5</v>
      </c>
      <c r="V77" s="149">
        <f t="shared" si="27"/>
        <v>0</v>
      </c>
      <c r="W77" s="81">
        <v>14.1</v>
      </c>
      <c r="X77" s="31">
        <v>1</v>
      </c>
      <c r="Y77" s="377">
        <f t="shared" si="28"/>
        <v>14.1</v>
      </c>
      <c r="Z77" s="378">
        <f t="shared" si="29"/>
        <v>1</v>
      </c>
      <c r="AA77" s="160">
        <f t="shared" si="30"/>
        <v>137.79250000000002</v>
      </c>
      <c r="AB77" s="325">
        <f t="shared" si="31"/>
        <v>8.10544117647059</v>
      </c>
      <c r="AC77" s="360">
        <f t="shared" si="23"/>
        <v>7</v>
      </c>
      <c r="AD77" s="356" t="s">
        <v>149</v>
      </c>
    </row>
    <row r="78" spans="1:30" ht="17.25">
      <c r="A78" s="41"/>
      <c r="B78" s="319">
        <v>69</v>
      </c>
      <c r="C78" s="318" t="s">
        <v>353</v>
      </c>
      <c r="D78" s="320" t="s">
        <v>354</v>
      </c>
      <c r="E78" s="332" t="s">
        <v>473</v>
      </c>
      <c r="F78" s="333">
        <v>0</v>
      </c>
      <c r="G78" s="336" t="s">
        <v>473</v>
      </c>
      <c r="H78" s="333">
        <v>0</v>
      </c>
      <c r="I78" s="336" t="s">
        <v>473</v>
      </c>
      <c r="J78" s="381">
        <v>0</v>
      </c>
      <c r="K78" s="382" t="e">
        <f t="shared" si="24"/>
        <v>#VALUE!</v>
      </c>
      <c r="L78" s="370">
        <f t="shared" si="32"/>
        <v>0</v>
      </c>
      <c r="M78" s="332" t="s">
        <v>473</v>
      </c>
      <c r="N78" s="333">
        <v>0</v>
      </c>
      <c r="O78" s="336" t="s">
        <v>473</v>
      </c>
      <c r="P78" s="368">
        <v>0</v>
      </c>
      <c r="Q78" s="382" t="e">
        <f t="shared" si="25"/>
        <v>#VALUE!</v>
      </c>
      <c r="R78" s="383">
        <f t="shared" si="22"/>
        <v>0</v>
      </c>
      <c r="S78" s="367" t="s">
        <v>473</v>
      </c>
      <c r="T78" s="368">
        <v>0</v>
      </c>
      <c r="U78" s="369" t="e">
        <f t="shared" si="26"/>
        <v>#VALUE!</v>
      </c>
      <c r="V78" s="370">
        <f t="shared" si="27"/>
        <v>0</v>
      </c>
      <c r="W78" s="332" t="s">
        <v>473</v>
      </c>
      <c r="X78" s="381">
        <v>0</v>
      </c>
      <c r="Y78" s="384" t="str">
        <f t="shared" si="28"/>
        <v>/</v>
      </c>
      <c r="Z78" s="385">
        <f t="shared" si="29"/>
        <v>0</v>
      </c>
      <c r="AA78" s="386" t="e">
        <f t="shared" si="30"/>
        <v>#VALUE!</v>
      </c>
      <c r="AB78" s="324" t="e">
        <f t="shared" si="31"/>
        <v>#VALUE!</v>
      </c>
      <c r="AC78" s="373">
        <f t="shared" si="23"/>
        <v>0</v>
      </c>
      <c r="AD78" s="374" t="s">
        <v>149</v>
      </c>
    </row>
    <row r="79" spans="1:30" ht="17.25">
      <c r="A79" s="41"/>
      <c r="B79" s="301">
        <v>70</v>
      </c>
      <c r="C79" s="299" t="s">
        <v>381</v>
      </c>
      <c r="D79" s="305" t="s">
        <v>382</v>
      </c>
      <c r="E79" s="328" t="s">
        <v>473</v>
      </c>
      <c r="F79" s="329">
        <v>0</v>
      </c>
      <c r="G79" s="334" t="s">
        <v>473</v>
      </c>
      <c r="H79" s="329">
        <v>0</v>
      </c>
      <c r="I79" s="334" t="s">
        <v>473</v>
      </c>
      <c r="J79" s="51">
        <v>0</v>
      </c>
      <c r="K79" s="153" t="e">
        <f t="shared" si="24"/>
        <v>#VALUE!</v>
      </c>
      <c r="L79" s="143">
        <f t="shared" si="32"/>
        <v>0</v>
      </c>
      <c r="M79" s="328" t="s">
        <v>473</v>
      </c>
      <c r="N79" s="329">
        <v>0</v>
      </c>
      <c r="O79" s="334" t="s">
        <v>473</v>
      </c>
      <c r="P79" s="337">
        <v>0</v>
      </c>
      <c r="Q79" s="153" t="e">
        <f t="shared" si="25"/>
        <v>#VALUE!</v>
      </c>
      <c r="R79" s="150">
        <f t="shared" si="22"/>
        <v>0</v>
      </c>
      <c r="S79" s="345" t="s">
        <v>473</v>
      </c>
      <c r="T79" s="337">
        <v>0</v>
      </c>
      <c r="U79" s="341" t="e">
        <f t="shared" si="26"/>
        <v>#VALUE!</v>
      </c>
      <c r="V79" s="143">
        <f t="shared" si="27"/>
        <v>0</v>
      </c>
      <c r="W79" s="328" t="s">
        <v>473</v>
      </c>
      <c r="X79" s="51">
        <v>0</v>
      </c>
      <c r="Y79" s="104" t="str">
        <f t="shared" si="28"/>
        <v>/</v>
      </c>
      <c r="Z79" s="351">
        <f t="shared" si="29"/>
        <v>0</v>
      </c>
      <c r="AA79" s="50" t="e">
        <f t="shared" si="30"/>
        <v>#VALUE!</v>
      </c>
      <c r="AB79" s="326" t="e">
        <f t="shared" si="31"/>
        <v>#VALUE!</v>
      </c>
      <c r="AC79" s="359">
        <f t="shared" si="23"/>
        <v>0</v>
      </c>
      <c r="AD79" s="355" t="s">
        <v>149</v>
      </c>
    </row>
    <row r="80" spans="1:30" ht="17.25">
      <c r="A80" s="41"/>
      <c r="B80" s="301">
        <v>71</v>
      </c>
      <c r="C80" s="299" t="s">
        <v>403</v>
      </c>
      <c r="D80" s="305" t="s">
        <v>404</v>
      </c>
      <c r="E80" s="328" t="s">
        <v>473</v>
      </c>
      <c r="F80" s="329">
        <v>0</v>
      </c>
      <c r="G80" s="334" t="s">
        <v>473</v>
      </c>
      <c r="H80" s="329">
        <v>0</v>
      </c>
      <c r="I80" s="334" t="s">
        <v>473</v>
      </c>
      <c r="J80" s="51">
        <v>0</v>
      </c>
      <c r="K80" s="153" t="s">
        <v>473</v>
      </c>
      <c r="L80" s="143">
        <f t="shared" si="32"/>
        <v>0</v>
      </c>
      <c r="M80" s="328" t="s">
        <v>473</v>
      </c>
      <c r="N80" s="329">
        <v>0</v>
      </c>
      <c r="O80" s="334" t="s">
        <v>473</v>
      </c>
      <c r="P80" s="337">
        <v>0</v>
      </c>
      <c r="Q80" s="153" t="e">
        <f t="shared" si="25"/>
        <v>#VALUE!</v>
      </c>
      <c r="R80" s="150">
        <f t="shared" si="22"/>
        <v>0</v>
      </c>
      <c r="S80" s="345" t="s">
        <v>473</v>
      </c>
      <c r="T80" s="337">
        <v>0</v>
      </c>
      <c r="U80" s="341" t="e">
        <f t="shared" si="26"/>
        <v>#VALUE!</v>
      </c>
      <c r="V80" s="143">
        <f t="shared" si="27"/>
        <v>0</v>
      </c>
      <c r="W80" s="328"/>
      <c r="X80" s="51">
        <v>0</v>
      </c>
      <c r="Y80" s="104">
        <f t="shared" si="28"/>
        <v>0</v>
      </c>
      <c r="Z80" s="351">
        <f t="shared" si="29"/>
        <v>0</v>
      </c>
      <c r="AA80" s="50" t="e">
        <f t="shared" si="30"/>
        <v>#VALUE!</v>
      </c>
      <c r="AB80" s="326" t="e">
        <f t="shared" si="31"/>
        <v>#VALUE!</v>
      </c>
      <c r="AC80" s="359">
        <f t="shared" si="23"/>
        <v>0</v>
      </c>
      <c r="AD80" s="355" t="s">
        <v>149</v>
      </c>
    </row>
    <row r="81" spans="1:30" ht="17.25">
      <c r="A81" s="41"/>
      <c r="B81" s="301">
        <v>72</v>
      </c>
      <c r="C81" s="299" t="s">
        <v>423</v>
      </c>
      <c r="D81" s="305" t="s">
        <v>180</v>
      </c>
      <c r="E81" s="328" t="s">
        <v>473</v>
      </c>
      <c r="F81" s="329">
        <v>0</v>
      </c>
      <c r="G81" s="334" t="s">
        <v>473</v>
      </c>
      <c r="H81" s="329">
        <v>0</v>
      </c>
      <c r="I81" s="334" t="s">
        <v>473</v>
      </c>
      <c r="J81" s="51">
        <v>0</v>
      </c>
      <c r="K81" s="153" t="e">
        <f>(E81+G81+I81)/9</f>
        <v>#VALUE!</v>
      </c>
      <c r="L81" s="143">
        <f t="shared" si="32"/>
        <v>0</v>
      </c>
      <c r="M81" s="328" t="s">
        <v>473</v>
      </c>
      <c r="N81" s="329">
        <v>0</v>
      </c>
      <c r="O81" s="334" t="s">
        <v>473</v>
      </c>
      <c r="P81" s="337">
        <v>0</v>
      </c>
      <c r="Q81" s="153" t="e">
        <f t="shared" si="25"/>
        <v>#VALUE!</v>
      </c>
      <c r="R81" s="150">
        <f t="shared" si="22"/>
        <v>0</v>
      </c>
      <c r="S81" s="345" t="s">
        <v>473</v>
      </c>
      <c r="T81" s="337">
        <v>0</v>
      </c>
      <c r="U81" s="341" t="e">
        <f t="shared" si="26"/>
        <v>#VALUE!</v>
      </c>
      <c r="V81" s="143">
        <f t="shared" si="27"/>
        <v>0</v>
      </c>
      <c r="W81" s="328" t="s">
        <v>473</v>
      </c>
      <c r="X81" s="51">
        <v>0</v>
      </c>
      <c r="Y81" s="104" t="str">
        <f t="shared" si="28"/>
        <v>/</v>
      </c>
      <c r="Z81" s="351">
        <f t="shared" si="29"/>
        <v>0</v>
      </c>
      <c r="AA81" s="50" t="e">
        <f t="shared" si="30"/>
        <v>#VALUE!</v>
      </c>
      <c r="AB81" s="326" t="e">
        <f t="shared" si="31"/>
        <v>#VALUE!</v>
      </c>
      <c r="AC81" s="359">
        <f t="shared" si="23"/>
        <v>0</v>
      </c>
      <c r="AD81" s="355" t="s">
        <v>149</v>
      </c>
    </row>
    <row r="82" spans="1:30" ht="17.25">
      <c r="A82" s="41"/>
      <c r="B82" s="301">
        <v>73</v>
      </c>
      <c r="C82" s="299" t="s">
        <v>426</v>
      </c>
      <c r="D82" s="305" t="s">
        <v>427</v>
      </c>
      <c r="E82" s="328" t="s">
        <v>473</v>
      </c>
      <c r="F82" s="329">
        <v>0</v>
      </c>
      <c r="G82" s="334">
        <v>23.722500000000004</v>
      </c>
      <c r="H82" s="329">
        <v>0</v>
      </c>
      <c r="I82" s="334">
        <v>25.650000000000002</v>
      </c>
      <c r="J82" s="51">
        <v>0</v>
      </c>
      <c r="K82" s="153" t="e">
        <f>(E82+G82+I82)/9</f>
        <v>#VALUE!</v>
      </c>
      <c r="L82" s="143">
        <f t="shared" si="32"/>
        <v>0</v>
      </c>
      <c r="M82" s="55">
        <v>33.900000000000006</v>
      </c>
      <c r="N82" s="106">
        <v>5</v>
      </c>
      <c r="O82" s="334" t="s">
        <v>473</v>
      </c>
      <c r="P82" s="337">
        <v>0</v>
      </c>
      <c r="Q82" s="153" t="e">
        <f t="shared" si="25"/>
        <v>#VALUE!</v>
      </c>
      <c r="R82" s="150">
        <f t="shared" si="22"/>
        <v>5</v>
      </c>
      <c r="S82" s="344">
        <v>20</v>
      </c>
      <c r="T82" s="56">
        <v>2</v>
      </c>
      <c r="U82" s="340">
        <f t="shared" si="26"/>
        <v>10</v>
      </c>
      <c r="V82" s="100">
        <f t="shared" si="27"/>
        <v>2</v>
      </c>
      <c r="W82" s="55">
        <v>17.2</v>
      </c>
      <c r="X82" s="29">
        <v>1</v>
      </c>
      <c r="Y82" s="348">
        <f t="shared" si="28"/>
        <v>17.2</v>
      </c>
      <c r="Z82" s="350">
        <f t="shared" si="29"/>
        <v>1</v>
      </c>
      <c r="AA82" s="50" t="e">
        <f t="shared" si="30"/>
        <v>#VALUE!</v>
      </c>
      <c r="AB82" s="326" t="e">
        <f t="shared" si="31"/>
        <v>#VALUE!</v>
      </c>
      <c r="AC82" s="359">
        <f t="shared" si="23"/>
        <v>8</v>
      </c>
      <c r="AD82" s="355" t="s">
        <v>149</v>
      </c>
    </row>
    <row r="83" spans="1:30" ht="18" thickBot="1">
      <c r="A83" s="41"/>
      <c r="B83" s="327">
        <v>74</v>
      </c>
      <c r="C83" s="303" t="s">
        <v>464</v>
      </c>
      <c r="D83" s="306" t="s">
        <v>465</v>
      </c>
      <c r="E83" s="330" t="s">
        <v>473</v>
      </c>
      <c r="F83" s="331">
        <v>0</v>
      </c>
      <c r="G83" s="335" t="s">
        <v>473</v>
      </c>
      <c r="H83" s="331">
        <v>0</v>
      </c>
      <c r="I83" s="335" t="s">
        <v>473</v>
      </c>
      <c r="J83" s="161">
        <v>0</v>
      </c>
      <c r="K83" s="154" t="e">
        <f>(E83+G83+I83)/9</f>
        <v>#VALUE!</v>
      </c>
      <c r="L83" s="149">
        <f t="shared" si="32"/>
        <v>0</v>
      </c>
      <c r="M83" s="330" t="s">
        <v>473</v>
      </c>
      <c r="N83" s="331">
        <v>0</v>
      </c>
      <c r="O83" s="335" t="s">
        <v>473</v>
      </c>
      <c r="P83" s="338">
        <v>0</v>
      </c>
      <c r="Q83" s="154" t="e">
        <f t="shared" si="25"/>
        <v>#VALUE!</v>
      </c>
      <c r="R83" s="151">
        <f t="shared" si="22"/>
        <v>0</v>
      </c>
      <c r="S83" s="346" t="s">
        <v>473</v>
      </c>
      <c r="T83" s="338">
        <v>0</v>
      </c>
      <c r="U83" s="342" t="e">
        <f t="shared" si="26"/>
        <v>#VALUE!</v>
      </c>
      <c r="V83" s="149">
        <f t="shared" si="27"/>
        <v>0</v>
      </c>
      <c r="W83" s="330" t="s">
        <v>473</v>
      </c>
      <c r="X83" s="161">
        <v>0</v>
      </c>
      <c r="Y83" s="152" t="str">
        <f t="shared" si="28"/>
        <v>/</v>
      </c>
      <c r="Z83" s="352">
        <f t="shared" si="29"/>
        <v>0</v>
      </c>
      <c r="AA83" s="160" t="e">
        <f t="shared" si="30"/>
        <v>#VALUE!</v>
      </c>
      <c r="AB83" s="325" t="e">
        <f t="shared" si="31"/>
        <v>#VALUE!</v>
      </c>
      <c r="AC83" s="360">
        <f t="shared" si="23"/>
        <v>0</v>
      </c>
      <c r="AD83" s="356" t="s">
        <v>149</v>
      </c>
    </row>
    <row r="85" spans="2:16" ht="21">
      <c r="B85" s="26" t="s">
        <v>477</v>
      </c>
      <c r="C85" s="26"/>
      <c r="D85" s="26"/>
      <c r="E85" s="231"/>
      <c r="F85" s="89"/>
      <c r="G85" s="230"/>
      <c r="H85" s="89"/>
      <c r="I85" s="230"/>
      <c r="K85" s="65" t="s">
        <v>478</v>
      </c>
      <c r="L85" s="20"/>
      <c r="M85" s="317"/>
      <c r="N85" s="230"/>
      <c r="O85" s="230"/>
      <c r="P85" s="230"/>
    </row>
    <row r="86" spans="2:19" ht="21">
      <c r="B86" s="228"/>
      <c r="C86" s="228"/>
      <c r="D86" s="228"/>
      <c r="F86" s="89"/>
      <c r="G86" s="230"/>
      <c r="H86" s="89"/>
      <c r="I86" s="230"/>
      <c r="J86" s="89"/>
      <c r="K86" s="230"/>
      <c r="L86" s="89"/>
      <c r="M86" s="230"/>
      <c r="N86" s="230"/>
      <c r="O86" s="65" t="s">
        <v>39</v>
      </c>
      <c r="P86" s="89"/>
      <c r="Q86" s="89"/>
      <c r="R86" s="89"/>
      <c r="S86" s="316"/>
    </row>
    <row r="87" spans="2:19" ht="21">
      <c r="B87" s="295" t="s">
        <v>242</v>
      </c>
      <c r="C87" s="229"/>
      <c r="D87" s="229"/>
      <c r="E87" s="233"/>
      <c r="F87" s="89"/>
      <c r="G87" s="230"/>
      <c r="H87" s="89"/>
      <c r="I87" s="230"/>
      <c r="J87" s="89"/>
      <c r="K87" s="230"/>
      <c r="L87" s="32"/>
      <c r="M87" s="230"/>
      <c r="N87" s="230"/>
      <c r="O87" s="65"/>
      <c r="P87" s="89" t="s">
        <v>142</v>
      </c>
      <c r="Q87" s="89"/>
      <c r="R87" s="89"/>
      <c r="S87" s="316"/>
    </row>
    <row r="88" spans="2:19" ht="21">
      <c r="B88" s="229"/>
      <c r="C88" s="229"/>
      <c r="D88" s="89" t="s">
        <v>241</v>
      </c>
      <c r="E88" s="233"/>
      <c r="F88" s="89"/>
      <c r="G88" s="230"/>
      <c r="H88" s="89"/>
      <c r="I88" s="230"/>
      <c r="J88" s="89"/>
      <c r="K88" s="230"/>
      <c r="L88" s="32"/>
      <c r="M88" s="230"/>
      <c r="N88" s="230"/>
      <c r="O88" s="230"/>
      <c r="P88" s="230"/>
      <c r="Q88" s="230"/>
      <c r="R88" s="89"/>
      <c r="S88" s="230"/>
    </row>
    <row r="89" spans="2:19" ht="21">
      <c r="B89" s="229"/>
      <c r="C89" s="229"/>
      <c r="D89" s="89" t="s">
        <v>212</v>
      </c>
      <c r="F89" s="89"/>
      <c r="G89" s="230"/>
      <c r="H89" s="89"/>
      <c r="I89" s="230"/>
      <c r="J89" s="89"/>
      <c r="K89" s="230"/>
      <c r="L89" s="32"/>
      <c r="M89" s="230"/>
      <c r="N89" s="230"/>
      <c r="O89" s="230"/>
      <c r="P89" s="230"/>
      <c r="Q89" s="230"/>
      <c r="R89" s="89"/>
      <c r="S89" s="230"/>
    </row>
    <row r="90" spans="2:19" ht="21">
      <c r="B90" s="229"/>
      <c r="C90" s="229"/>
      <c r="D90" s="118" t="s">
        <v>239</v>
      </c>
      <c r="E90" s="230"/>
      <c r="F90" s="89"/>
      <c r="G90" s="230"/>
      <c r="H90" s="89"/>
      <c r="I90" s="230"/>
      <c r="J90" s="89"/>
      <c r="K90" s="230"/>
      <c r="L90" s="32"/>
      <c r="M90" s="230"/>
      <c r="N90" s="230"/>
      <c r="O90" s="230"/>
      <c r="P90" s="230"/>
      <c r="Q90" s="230"/>
      <c r="R90" s="89"/>
      <c r="S90" s="230"/>
    </row>
    <row r="91" spans="2:19" ht="21">
      <c r="B91" s="229"/>
      <c r="C91" s="229"/>
      <c r="D91" s="118" t="s">
        <v>240</v>
      </c>
      <c r="E91" s="281"/>
      <c r="F91" s="89"/>
      <c r="G91" s="230"/>
      <c r="H91" s="89"/>
      <c r="I91" s="230"/>
      <c r="J91" s="89"/>
      <c r="K91" s="230"/>
      <c r="L91" s="32"/>
      <c r="M91" s="230"/>
      <c r="N91" s="230"/>
      <c r="O91" s="230"/>
      <c r="P91" s="230"/>
      <c r="Q91" s="230"/>
      <c r="R91" s="89"/>
      <c r="S91" s="230"/>
    </row>
    <row r="92" spans="2:19" ht="21">
      <c r="B92" s="228"/>
      <c r="C92" s="118"/>
      <c r="D92" s="89" t="s">
        <v>213</v>
      </c>
      <c r="E92" s="281"/>
      <c r="F92" s="89"/>
      <c r="G92" s="230"/>
      <c r="H92" s="89"/>
      <c r="I92" s="230"/>
      <c r="J92" s="89"/>
      <c r="K92" s="230"/>
      <c r="L92" s="89"/>
      <c r="M92" s="230"/>
      <c r="N92" s="230"/>
      <c r="O92" s="230"/>
      <c r="P92" s="230"/>
      <c r="Q92" s="230"/>
      <c r="R92" s="89"/>
      <c r="S92" s="230"/>
    </row>
    <row r="93" spans="4:19" ht="21">
      <c r="D93" s="89" t="s">
        <v>238</v>
      </c>
      <c r="G93" s="230"/>
      <c r="H93" s="89"/>
      <c r="I93" s="230"/>
      <c r="J93" s="89"/>
      <c r="K93" s="230"/>
      <c r="L93" s="89"/>
      <c r="M93" s="230"/>
      <c r="N93" s="230"/>
      <c r="O93" s="230"/>
      <c r="P93" s="230"/>
      <c r="Q93" s="230"/>
      <c r="R93" s="89"/>
      <c r="S93" s="230"/>
    </row>
    <row r="94" spans="2:19" ht="21">
      <c r="B94" s="20" t="s">
        <v>474</v>
      </c>
      <c r="C94" s="278"/>
      <c r="D94" s="20"/>
      <c r="E94" s="281"/>
      <c r="F94" s="89"/>
      <c r="G94" s="230"/>
      <c r="H94" s="89"/>
      <c r="I94" s="230"/>
      <c r="J94" s="89"/>
      <c r="K94" s="230"/>
      <c r="L94" s="89"/>
      <c r="M94" s="230"/>
      <c r="N94" s="230"/>
      <c r="O94" s="230"/>
      <c r="P94" s="230"/>
      <c r="Q94" s="230"/>
      <c r="R94" s="89"/>
      <c r="S94" s="230"/>
    </row>
    <row r="95" spans="2:18" ht="20.25">
      <c r="B95" s="278" t="s">
        <v>475</v>
      </c>
      <c r="C95" s="278"/>
      <c r="D95" s="250"/>
      <c r="F95" s="228"/>
      <c r="H95" s="228"/>
      <c r="J95" s="228"/>
      <c r="L95" s="228"/>
      <c r="N95" s="232"/>
      <c r="P95" s="232"/>
      <c r="Q95" s="232"/>
      <c r="R95" s="228"/>
    </row>
    <row r="96" spans="2:4" ht="20.25">
      <c r="B96" s="20" t="s">
        <v>476</v>
      </c>
      <c r="C96" s="20"/>
      <c r="D96" s="278"/>
    </row>
  </sheetData>
  <sheetProtection password="880B" sheet="1" formatCells="0" formatColumns="0" formatRows="0" insertColumns="0" insertRows="0" insertHyperlinks="0" deleteColumns="0" deleteRows="0" sort="0" autoFilter="0" pivotTables="0"/>
  <mergeCells count="5">
    <mergeCell ref="AA8:AC8"/>
    <mergeCell ref="E8:L8"/>
    <mergeCell ref="M8:R8"/>
    <mergeCell ref="S8:V8"/>
    <mergeCell ref="W8:Z8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fitToWidth="2" fitToHeight="1" horizontalDpi="1200" verticalDpi="1200" orientation="landscape" paperSize="9" scale="2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C51"/>
  <sheetViews>
    <sheetView zoomScale="70" zoomScaleNormal="70" zoomScalePageLayoutView="0" workbookViewId="0" topLeftCell="A1">
      <selection activeCell="D5" sqref="D5"/>
    </sheetView>
  </sheetViews>
  <sheetFormatPr defaultColWidth="11.421875" defaultRowHeight="15"/>
  <cols>
    <col min="1" max="1" width="5.140625" style="220" customWidth="1"/>
    <col min="2" max="2" width="3.8515625" style="220" customWidth="1"/>
    <col min="3" max="3" width="20.00390625" style="220" customWidth="1"/>
    <col min="4" max="4" width="23.7109375" style="220" customWidth="1"/>
    <col min="5" max="5" width="9.57421875" style="220" customWidth="1"/>
    <col min="6" max="6" width="11.00390625" style="220" customWidth="1"/>
    <col min="7" max="7" width="7.00390625" style="220" customWidth="1"/>
    <col min="8" max="8" width="5.421875" style="220" customWidth="1"/>
    <col min="9" max="9" width="7.7109375" style="220" customWidth="1"/>
    <col min="10" max="10" width="4.8515625" style="220" customWidth="1"/>
    <col min="11" max="11" width="6.7109375" style="220" customWidth="1"/>
    <col min="12" max="12" width="4.00390625" style="220" customWidth="1"/>
    <col min="13" max="13" width="8.28125" style="220" customWidth="1"/>
    <col min="14" max="14" width="3.8515625" style="220" customWidth="1"/>
    <col min="15" max="15" width="9.140625" style="223" customWidth="1"/>
    <col min="16" max="16" width="5.00390625" style="223" customWidth="1"/>
    <col min="17" max="17" width="6.7109375" style="223" customWidth="1"/>
    <col min="18" max="18" width="5.140625" style="223" customWidth="1"/>
    <col min="19" max="19" width="7.8515625" style="220" customWidth="1"/>
    <col min="20" max="20" width="4.421875" style="220" customWidth="1"/>
    <col min="21" max="21" width="7.7109375" style="220" customWidth="1"/>
    <col min="22" max="22" width="3.7109375" style="220" customWidth="1"/>
    <col min="23" max="23" width="12.140625" style="220" customWidth="1"/>
    <col min="24" max="24" width="4.7109375" style="220" customWidth="1"/>
    <col min="25" max="25" width="9.00390625" style="220" customWidth="1"/>
    <col min="26" max="26" width="7.00390625" style="220" customWidth="1"/>
    <col min="27" max="27" width="5.140625" style="220" customWidth="1"/>
    <col min="28" max="28" width="10.28125" style="220" customWidth="1"/>
    <col min="29" max="29" width="10.140625" style="220" customWidth="1"/>
    <col min="30" max="16384" width="11.421875" style="220" customWidth="1"/>
  </cols>
  <sheetData>
    <row r="1" spans="2:12" ht="17.25" customHeight="1">
      <c r="B1" s="6" t="s">
        <v>6</v>
      </c>
      <c r="C1" s="7"/>
      <c r="D1" s="7"/>
      <c r="E1" s="7"/>
      <c r="F1" s="7"/>
      <c r="G1" s="7"/>
      <c r="H1" s="7"/>
      <c r="I1" s="7"/>
      <c r="J1" s="7"/>
      <c r="K1" s="7"/>
      <c r="L1" s="8"/>
    </row>
    <row r="2" spans="2:12" ht="18" customHeight="1">
      <c r="B2" s="6" t="s">
        <v>7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2:12" ht="15.75" customHeight="1">
      <c r="B3" s="6" t="s">
        <v>8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2:12" ht="18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ht="18">
      <c r="B5" s="9"/>
      <c r="C5" s="9"/>
      <c r="D5" s="12" t="s">
        <v>163</v>
      </c>
      <c r="E5" s="12"/>
      <c r="F5" s="12"/>
      <c r="G5" s="9"/>
      <c r="H5" s="4"/>
      <c r="I5" s="4"/>
      <c r="J5" s="4"/>
      <c r="K5" s="4"/>
      <c r="L5" s="4"/>
    </row>
    <row r="6" spans="2:12" ht="18.75" customHeight="1">
      <c r="B6" s="9"/>
      <c r="C6" s="9"/>
      <c r="D6" s="12" t="s">
        <v>105</v>
      </c>
      <c r="E6" s="12"/>
      <c r="F6" s="12"/>
      <c r="G6" s="9"/>
      <c r="H6" s="4"/>
      <c r="I6" s="4"/>
      <c r="J6" s="4"/>
      <c r="K6" s="4"/>
      <c r="L6" s="4"/>
    </row>
    <row r="7" spans="2:12" ht="18.75" customHeight="1">
      <c r="B7" s="9"/>
      <c r="C7" s="9"/>
      <c r="D7" s="12" t="s">
        <v>63</v>
      </c>
      <c r="E7" s="12"/>
      <c r="F7" s="12"/>
      <c r="G7" s="9"/>
      <c r="H7" s="4"/>
      <c r="I7" s="4"/>
      <c r="J7" s="4"/>
      <c r="K7" s="4"/>
      <c r="L7" s="4"/>
    </row>
    <row r="8" spans="2:12" ht="18" customHeight="1" thickBo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28" ht="21" customHeight="1" thickBot="1">
      <c r="B9" s="42"/>
      <c r="C9" s="42"/>
      <c r="D9" s="42"/>
      <c r="E9" s="446" t="s">
        <v>50</v>
      </c>
      <c r="F9" s="447"/>
      <c r="G9" s="447"/>
      <c r="H9" s="447"/>
      <c r="I9" s="448"/>
      <c r="J9" s="449"/>
      <c r="K9" s="446" t="s">
        <v>13</v>
      </c>
      <c r="L9" s="447"/>
      <c r="M9" s="447"/>
      <c r="N9" s="450"/>
      <c r="O9" s="446" t="s">
        <v>34</v>
      </c>
      <c r="P9" s="447"/>
      <c r="Q9" s="447"/>
      <c r="R9" s="450"/>
      <c r="S9" s="446" t="s">
        <v>35</v>
      </c>
      <c r="T9" s="447"/>
      <c r="U9" s="447"/>
      <c r="V9" s="447"/>
      <c r="W9" s="447"/>
      <c r="X9" s="450"/>
      <c r="Y9" s="217" t="s">
        <v>15</v>
      </c>
      <c r="Z9" s="218"/>
      <c r="AA9" s="219"/>
      <c r="AB9" s="43"/>
    </row>
    <row r="10" spans="2:29" ht="240" customHeight="1" thickBot="1">
      <c r="B10" s="48" t="s">
        <v>0</v>
      </c>
      <c r="C10" s="48" t="s">
        <v>1</v>
      </c>
      <c r="D10" s="49" t="s">
        <v>2</v>
      </c>
      <c r="E10" s="69" t="s">
        <v>64</v>
      </c>
      <c r="F10" s="59" t="s">
        <v>65</v>
      </c>
      <c r="G10" s="69" t="s">
        <v>66</v>
      </c>
      <c r="H10" s="144" t="s">
        <v>16</v>
      </c>
      <c r="I10" s="145" t="s">
        <v>23</v>
      </c>
      <c r="J10" s="146" t="s">
        <v>67</v>
      </c>
      <c r="K10" s="147" t="s">
        <v>68</v>
      </c>
      <c r="L10" s="59" t="s">
        <v>65</v>
      </c>
      <c r="M10" s="145" t="s">
        <v>14</v>
      </c>
      <c r="N10" s="146" t="s">
        <v>153</v>
      </c>
      <c r="O10" s="124" t="s">
        <v>69</v>
      </c>
      <c r="P10" s="59" t="s">
        <v>17</v>
      </c>
      <c r="Q10" s="145" t="s">
        <v>31</v>
      </c>
      <c r="R10" s="146" t="s">
        <v>70</v>
      </c>
      <c r="S10" s="69" t="s">
        <v>71</v>
      </c>
      <c r="T10" s="59" t="s">
        <v>18</v>
      </c>
      <c r="U10" s="124" t="s">
        <v>56</v>
      </c>
      <c r="V10" s="144" t="s">
        <v>18</v>
      </c>
      <c r="W10" s="145" t="s">
        <v>59</v>
      </c>
      <c r="X10" s="146" t="s">
        <v>60</v>
      </c>
      <c r="Y10" s="148" t="s">
        <v>20</v>
      </c>
      <c r="Z10" s="70" t="s">
        <v>21</v>
      </c>
      <c r="AA10" s="70" t="s">
        <v>22</v>
      </c>
      <c r="AB10" s="27"/>
      <c r="AC10" s="11"/>
    </row>
    <row r="11" spans="2:28" ht="18">
      <c r="B11" s="33">
        <v>1</v>
      </c>
      <c r="C11" s="52" t="s">
        <v>45</v>
      </c>
      <c r="D11" s="110" t="s">
        <v>127</v>
      </c>
      <c r="E11" s="34">
        <v>68</v>
      </c>
      <c r="F11" s="108">
        <v>7</v>
      </c>
      <c r="G11" s="107">
        <v>33.66</v>
      </c>
      <c r="H11" s="35">
        <v>6</v>
      </c>
      <c r="I11" s="102">
        <f aca="true" t="shared" si="0" ref="I11:I33">(E11+G11)/6</f>
        <v>16.94333333333333</v>
      </c>
      <c r="J11" s="99">
        <f aca="true" t="shared" si="1" ref="J11:J16">F11+H11</f>
        <v>13</v>
      </c>
      <c r="K11" s="34">
        <v>71.66666666666667</v>
      </c>
      <c r="L11" s="35">
        <v>7</v>
      </c>
      <c r="M11" s="102">
        <f aca="true" t="shared" si="2" ref="M11:M33">K11/4</f>
        <v>17.916666666666668</v>
      </c>
      <c r="N11" s="99">
        <v>7</v>
      </c>
      <c r="O11" s="60">
        <v>35.66</v>
      </c>
      <c r="P11" s="61">
        <v>4</v>
      </c>
      <c r="Q11" s="93">
        <f aca="true" t="shared" si="3" ref="Q11:Q33">O11/2</f>
        <v>17.83</v>
      </c>
      <c r="R11" s="86">
        <f aca="true" t="shared" si="4" ref="R11:R33">P11</f>
        <v>4</v>
      </c>
      <c r="S11" s="34">
        <v>17</v>
      </c>
      <c r="T11" s="108">
        <v>3</v>
      </c>
      <c r="U11" s="107">
        <v>14</v>
      </c>
      <c r="V11" s="35">
        <v>3</v>
      </c>
      <c r="W11" s="102">
        <f aca="true" t="shared" si="5" ref="W11:W33">(S11+U11)/2</f>
        <v>15.5</v>
      </c>
      <c r="X11" s="99">
        <f>V11+T11</f>
        <v>6</v>
      </c>
      <c r="Y11" s="57">
        <f aca="true" t="shared" si="6" ref="Y11:Y33">(U11+S11+O11+K11+G11+E11)</f>
        <v>239.98666666666665</v>
      </c>
      <c r="Z11" s="114">
        <f aca="true" t="shared" si="7" ref="Z11:Z33">Y11/14</f>
        <v>17.14190476190476</v>
      </c>
      <c r="AA11" s="45">
        <f>J11+N11+R11+X11</f>
        <v>30</v>
      </c>
      <c r="AB11" s="155" t="s">
        <v>148</v>
      </c>
    </row>
    <row r="12" spans="2:28" ht="18">
      <c r="B12" s="39">
        <v>2</v>
      </c>
      <c r="C12" s="53" t="s">
        <v>118</v>
      </c>
      <c r="D12" s="111" t="s">
        <v>119</v>
      </c>
      <c r="E12" s="28">
        <v>68</v>
      </c>
      <c r="F12" s="106">
        <v>7</v>
      </c>
      <c r="G12" s="105">
        <v>34</v>
      </c>
      <c r="H12" s="29">
        <v>6</v>
      </c>
      <c r="I12" s="103">
        <f t="shared" si="0"/>
        <v>17</v>
      </c>
      <c r="J12" s="100">
        <f t="shared" si="1"/>
        <v>13</v>
      </c>
      <c r="K12" s="28">
        <v>69.5</v>
      </c>
      <c r="L12" s="29">
        <v>7</v>
      </c>
      <c r="M12" s="103">
        <f t="shared" si="2"/>
        <v>17.375</v>
      </c>
      <c r="N12" s="100">
        <v>7</v>
      </c>
      <c r="O12" s="55">
        <v>32</v>
      </c>
      <c r="P12" s="56">
        <v>4</v>
      </c>
      <c r="Q12" s="94">
        <f t="shared" si="3"/>
        <v>16</v>
      </c>
      <c r="R12" s="87">
        <f t="shared" si="4"/>
        <v>4</v>
      </c>
      <c r="S12" s="28">
        <v>14.5</v>
      </c>
      <c r="T12" s="106">
        <v>3</v>
      </c>
      <c r="U12" s="105">
        <v>14</v>
      </c>
      <c r="V12" s="29">
        <v>3</v>
      </c>
      <c r="W12" s="103">
        <f t="shared" si="5"/>
        <v>14.25</v>
      </c>
      <c r="X12" s="100">
        <f>V12+T12</f>
        <v>6</v>
      </c>
      <c r="Y12" s="44">
        <f t="shared" si="6"/>
        <v>232</v>
      </c>
      <c r="Z12" s="115">
        <f t="shared" si="7"/>
        <v>16.571428571428573</v>
      </c>
      <c r="AA12" s="46">
        <f>J12+N12+R12+X12</f>
        <v>30</v>
      </c>
      <c r="AB12" s="156" t="s">
        <v>148</v>
      </c>
    </row>
    <row r="13" spans="2:28" ht="18">
      <c r="B13" s="39">
        <v>3</v>
      </c>
      <c r="C13" s="53" t="s">
        <v>129</v>
      </c>
      <c r="D13" s="111" t="s">
        <v>130</v>
      </c>
      <c r="E13" s="28">
        <v>48</v>
      </c>
      <c r="F13" s="106">
        <v>7</v>
      </c>
      <c r="G13" s="105">
        <v>33.32</v>
      </c>
      <c r="H13" s="29">
        <v>6</v>
      </c>
      <c r="I13" s="103">
        <f t="shared" si="0"/>
        <v>13.553333333333333</v>
      </c>
      <c r="J13" s="100">
        <f t="shared" si="1"/>
        <v>13</v>
      </c>
      <c r="K13" s="28">
        <v>66</v>
      </c>
      <c r="L13" s="29">
        <v>7</v>
      </c>
      <c r="M13" s="103">
        <f t="shared" si="2"/>
        <v>16.5</v>
      </c>
      <c r="N13" s="100">
        <f aca="true" t="shared" si="8" ref="N13:N33">L13</f>
        <v>7</v>
      </c>
      <c r="O13" s="55">
        <v>31.66</v>
      </c>
      <c r="P13" s="56">
        <v>4</v>
      </c>
      <c r="Q13" s="94">
        <f t="shared" si="3"/>
        <v>15.83</v>
      </c>
      <c r="R13" s="87">
        <f t="shared" si="4"/>
        <v>4</v>
      </c>
      <c r="S13" s="55">
        <v>10</v>
      </c>
      <c r="T13" s="77">
        <v>3</v>
      </c>
      <c r="U13" s="105">
        <v>13</v>
      </c>
      <c r="V13" s="29">
        <v>3</v>
      </c>
      <c r="W13" s="103">
        <f t="shared" si="5"/>
        <v>11.5</v>
      </c>
      <c r="X13" s="100">
        <v>6</v>
      </c>
      <c r="Y13" s="44">
        <f t="shared" si="6"/>
        <v>201.98</v>
      </c>
      <c r="Z13" s="115">
        <f t="shared" si="7"/>
        <v>14.427142857142856</v>
      </c>
      <c r="AA13" s="46">
        <f>J13+N13+R13+X13</f>
        <v>30</v>
      </c>
      <c r="AB13" s="156" t="s">
        <v>148</v>
      </c>
    </row>
    <row r="14" spans="2:28" ht="18">
      <c r="B14" s="39">
        <v>4</v>
      </c>
      <c r="C14" s="53" t="s">
        <v>111</v>
      </c>
      <c r="D14" s="111" t="s">
        <v>106</v>
      </c>
      <c r="E14" s="28">
        <v>54</v>
      </c>
      <c r="F14" s="106">
        <v>7</v>
      </c>
      <c r="G14" s="105">
        <v>25.32</v>
      </c>
      <c r="H14" s="29">
        <v>6</v>
      </c>
      <c r="I14" s="103">
        <f t="shared" si="0"/>
        <v>13.219999999999999</v>
      </c>
      <c r="J14" s="100">
        <f t="shared" si="1"/>
        <v>13</v>
      </c>
      <c r="K14" s="28">
        <v>57.333333333333336</v>
      </c>
      <c r="L14" s="29">
        <v>7</v>
      </c>
      <c r="M14" s="103">
        <f t="shared" si="2"/>
        <v>14.333333333333334</v>
      </c>
      <c r="N14" s="100">
        <f t="shared" si="8"/>
        <v>7</v>
      </c>
      <c r="O14" s="55">
        <v>29.66</v>
      </c>
      <c r="P14" s="56">
        <v>4</v>
      </c>
      <c r="Q14" s="94">
        <f t="shared" si="3"/>
        <v>14.83</v>
      </c>
      <c r="R14" s="87">
        <f t="shared" si="4"/>
        <v>4</v>
      </c>
      <c r="S14" s="28">
        <v>11.5</v>
      </c>
      <c r="T14" s="106">
        <v>3</v>
      </c>
      <c r="U14" s="105">
        <v>12</v>
      </c>
      <c r="V14" s="29">
        <v>3</v>
      </c>
      <c r="W14" s="103">
        <f t="shared" si="5"/>
        <v>11.75</v>
      </c>
      <c r="X14" s="100">
        <f>V14+T14</f>
        <v>6</v>
      </c>
      <c r="Y14" s="44">
        <f t="shared" si="6"/>
        <v>189.81333333333333</v>
      </c>
      <c r="Z14" s="115">
        <f t="shared" si="7"/>
        <v>13.558095238095238</v>
      </c>
      <c r="AA14" s="46">
        <f>J14+N14+R14+X14</f>
        <v>30</v>
      </c>
      <c r="AB14" s="156" t="s">
        <v>148</v>
      </c>
    </row>
    <row r="15" spans="2:28" ht="18">
      <c r="B15" s="39">
        <v>5</v>
      </c>
      <c r="C15" s="53" t="s">
        <v>136</v>
      </c>
      <c r="D15" s="111" t="s">
        <v>137</v>
      </c>
      <c r="E15" s="28">
        <v>62</v>
      </c>
      <c r="F15" s="106">
        <v>7</v>
      </c>
      <c r="G15" s="105">
        <v>22</v>
      </c>
      <c r="H15" s="29">
        <v>6</v>
      </c>
      <c r="I15" s="103">
        <f t="shared" si="0"/>
        <v>14</v>
      </c>
      <c r="J15" s="100">
        <f t="shared" si="1"/>
        <v>13</v>
      </c>
      <c r="K15" s="28">
        <v>63.666666666666664</v>
      </c>
      <c r="L15" s="29">
        <v>7</v>
      </c>
      <c r="M15" s="103">
        <f t="shared" si="2"/>
        <v>15.916666666666666</v>
      </c>
      <c r="N15" s="100">
        <f t="shared" si="8"/>
        <v>7</v>
      </c>
      <c r="O15" s="55">
        <v>20.34</v>
      </c>
      <c r="P15" s="56">
        <v>4</v>
      </c>
      <c r="Q15" s="94">
        <f t="shared" si="3"/>
        <v>10.17</v>
      </c>
      <c r="R15" s="87">
        <f t="shared" si="4"/>
        <v>4</v>
      </c>
      <c r="S15" s="142">
        <v>9.5</v>
      </c>
      <c r="T15" s="129">
        <v>0</v>
      </c>
      <c r="U15" s="105">
        <v>11</v>
      </c>
      <c r="V15" s="29">
        <v>3</v>
      </c>
      <c r="W15" s="103">
        <f t="shared" si="5"/>
        <v>10.25</v>
      </c>
      <c r="X15" s="100">
        <v>6</v>
      </c>
      <c r="Y15" s="44">
        <f t="shared" si="6"/>
        <v>188.50666666666666</v>
      </c>
      <c r="Z15" s="115">
        <f t="shared" si="7"/>
        <v>13.464761904761904</v>
      </c>
      <c r="AA15" s="46">
        <v>30</v>
      </c>
      <c r="AB15" s="156" t="s">
        <v>148</v>
      </c>
    </row>
    <row r="16" spans="2:28" ht="18">
      <c r="B16" s="39">
        <v>6</v>
      </c>
      <c r="C16" s="53" t="s">
        <v>112</v>
      </c>
      <c r="D16" s="111" t="s">
        <v>113</v>
      </c>
      <c r="E16" s="28">
        <v>57</v>
      </c>
      <c r="F16" s="106">
        <v>7</v>
      </c>
      <c r="G16" s="105">
        <v>21.66</v>
      </c>
      <c r="H16" s="29">
        <v>6</v>
      </c>
      <c r="I16" s="103">
        <f t="shared" si="0"/>
        <v>13.11</v>
      </c>
      <c r="J16" s="100">
        <f t="shared" si="1"/>
        <v>13</v>
      </c>
      <c r="K16" s="28">
        <v>61.833333333333336</v>
      </c>
      <c r="L16" s="29">
        <v>7</v>
      </c>
      <c r="M16" s="103">
        <f t="shared" si="2"/>
        <v>15.458333333333334</v>
      </c>
      <c r="N16" s="100">
        <f t="shared" si="8"/>
        <v>7</v>
      </c>
      <c r="O16" s="55">
        <v>25.66</v>
      </c>
      <c r="P16" s="56">
        <v>4</v>
      </c>
      <c r="Q16" s="94">
        <f t="shared" si="3"/>
        <v>12.83</v>
      </c>
      <c r="R16" s="87">
        <f t="shared" si="4"/>
        <v>4</v>
      </c>
      <c r="S16" s="142">
        <v>7.5</v>
      </c>
      <c r="T16" s="129">
        <v>0</v>
      </c>
      <c r="U16" s="105">
        <v>12</v>
      </c>
      <c r="V16" s="29">
        <v>3</v>
      </c>
      <c r="W16" s="104">
        <f t="shared" si="5"/>
        <v>9.75</v>
      </c>
      <c r="X16" s="143">
        <f>V16+T16</f>
        <v>3</v>
      </c>
      <c r="Y16" s="44">
        <f t="shared" si="6"/>
        <v>185.65333333333334</v>
      </c>
      <c r="Z16" s="115">
        <f t="shared" si="7"/>
        <v>13.26095238095238</v>
      </c>
      <c r="AA16" s="46">
        <v>30</v>
      </c>
      <c r="AB16" s="156" t="s">
        <v>148</v>
      </c>
    </row>
    <row r="17" spans="2:28" ht="18">
      <c r="B17" s="39">
        <v>7</v>
      </c>
      <c r="C17" s="53" t="s">
        <v>120</v>
      </c>
      <c r="D17" s="111" t="s">
        <v>121</v>
      </c>
      <c r="E17" s="28">
        <v>51</v>
      </c>
      <c r="F17" s="106">
        <v>7</v>
      </c>
      <c r="G17" s="128">
        <v>19.32</v>
      </c>
      <c r="H17" s="131">
        <v>0</v>
      </c>
      <c r="I17" s="103">
        <f t="shared" si="0"/>
        <v>11.719999999999999</v>
      </c>
      <c r="J17" s="100">
        <v>13</v>
      </c>
      <c r="K17" s="28">
        <v>61.333333333333336</v>
      </c>
      <c r="L17" s="29">
        <v>7</v>
      </c>
      <c r="M17" s="103">
        <f t="shared" si="2"/>
        <v>15.333333333333334</v>
      </c>
      <c r="N17" s="100">
        <f t="shared" si="8"/>
        <v>7</v>
      </c>
      <c r="O17" s="55">
        <v>26</v>
      </c>
      <c r="P17" s="56">
        <v>4</v>
      </c>
      <c r="Q17" s="94">
        <f t="shared" si="3"/>
        <v>13</v>
      </c>
      <c r="R17" s="87">
        <f t="shared" si="4"/>
        <v>4</v>
      </c>
      <c r="S17" s="28">
        <v>13.75</v>
      </c>
      <c r="T17" s="106">
        <v>3</v>
      </c>
      <c r="U17" s="105">
        <v>13</v>
      </c>
      <c r="V17" s="29">
        <v>3</v>
      </c>
      <c r="W17" s="103">
        <f t="shared" si="5"/>
        <v>13.375</v>
      </c>
      <c r="X17" s="100">
        <f>V17+T17</f>
        <v>6</v>
      </c>
      <c r="Y17" s="44">
        <f t="shared" si="6"/>
        <v>184.40333333333334</v>
      </c>
      <c r="Z17" s="115">
        <f t="shared" si="7"/>
        <v>13.171666666666667</v>
      </c>
      <c r="AA17" s="46">
        <f>J17+N17+R17+X17</f>
        <v>30</v>
      </c>
      <c r="AB17" s="156" t="s">
        <v>148</v>
      </c>
    </row>
    <row r="18" spans="2:28" ht="18">
      <c r="B18" s="39">
        <v>8</v>
      </c>
      <c r="C18" s="53" t="s">
        <v>125</v>
      </c>
      <c r="D18" s="111" t="s">
        <v>126</v>
      </c>
      <c r="E18" s="28">
        <v>50</v>
      </c>
      <c r="F18" s="106">
        <v>7</v>
      </c>
      <c r="G18" s="105">
        <v>20.66</v>
      </c>
      <c r="H18" s="29">
        <v>6</v>
      </c>
      <c r="I18" s="103">
        <f t="shared" si="0"/>
        <v>11.776666666666666</v>
      </c>
      <c r="J18" s="100">
        <f>F18+H18</f>
        <v>13</v>
      </c>
      <c r="K18" s="28">
        <v>63.5</v>
      </c>
      <c r="L18" s="29">
        <v>7</v>
      </c>
      <c r="M18" s="103">
        <f t="shared" si="2"/>
        <v>15.875</v>
      </c>
      <c r="N18" s="100">
        <f t="shared" si="8"/>
        <v>7</v>
      </c>
      <c r="O18" s="55">
        <v>24</v>
      </c>
      <c r="P18" s="56">
        <v>4</v>
      </c>
      <c r="Q18" s="94">
        <f t="shared" si="3"/>
        <v>12</v>
      </c>
      <c r="R18" s="87">
        <f t="shared" si="4"/>
        <v>4</v>
      </c>
      <c r="S18" s="28">
        <v>14</v>
      </c>
      <c r="T18" s="106">
        <v>3</v>
      </c>
      <c r="U18" s="105">
        <v>12</v>
      </c>
      <c r="V18" s="29">
        <v>3</v>
      </c>
      <c r="W18" s="103">
        <f t="shared" si="5"/>
        <v>13</v>
      </c>
      <c r="X18" s="100">
        <f>V18+T18</f>
        <v>6</v>
      </c>
      <c r="Y18" s="44">
        <f t="shared" si="6"/>
        <v>184.16</v>
      </c>
      <c r="Z18" s="115">
        <f t="shared" si="7"/>
        <v>13.154285714285715</v>
      </c>
      <c r="AA18" s="46">
        <f>J18+N18+R18+X18</f>
        <v>30</v>
      </c>
      <c r="AB18" s="156" t="s">
        <v>148</v>
      </c>
    </row>
    <row r="19" spans="2:28" ht="18">
      <c r="B19" s="39">
        <v>9</v>
      </c>
      <c r="C19" s="53" t="s">
        <v>117</v>
      </c>
      <c r="D19" s="111" t="s">
        <v>87</v>
      </c>
      <c r="E19" s="28">
        <v>48</v>
      </c>
      <c r="F19" s="106">
        <v>7</v>
      </c>
      <c r="G19" s="105">
        <v>27.32</v>
      </c>
      <c r="H19" s="29">
        <v>6</v>
      </c>
      <c r="I19" s="103">
        <f t="shared" si="0"/>
        <v>12.553333333333333</v>
      </c>
      <c r="J19" s="100">
        <f>F19+H19</f>
        <v>13</v>
      </c>
      <c r="K19" s="28">
        <v>63.166666666666664</v>
      </c>
      <c r="L19" s="29">
        <v>7</v>
      </c>
      <c r="M19" s="103">
        <f t="shared" si="2"/>
        <v>15.791666666666666</v>
      </c>
      <c r="N19" s="100">
        <f t="shared" si="8"/>
        <v>7</v>
      </c>
      <c r="O19" s="55">
        <v>23</v>
      </c>
      <c r="P19" s="56">
        <v>4</v>
      </c>
      <c r="Q19" s="94">
        <f t="shared" si="3"/>
        <v>11.5</v>
      </c>
      <c r="R19" s="87">
        <f t="shared" si="4"/>
        <v>4</v>
      </c>
      <c r="S19" s="142">
        <v>7.75</v>
      </c>
      <c r="T19" s="129">
        <v>0</v>
      </c>
      <c r="U19" s="105">
        <v>12</v>
      </c>
      <c r="V19" s="29">
        <v>3</v>
      </c>
      <c r="W19" s="104">
        <f t="shared" si="5"/>
        <v>9.875</v>
      </c>
      <c r="X19" s="143">
        <f>V19+T19</f>
        <v>3</v>
      </c>
      <c r="Y19" s="44">
        <f t="shared" si="6"/>
        <v>181.23666666666665</v>
      </c>
      <c r="Z19" s="115">
        <f t="shared" si="7"/>
        <v>12.945476190476189</v>
      </c>
      <c r="AA19" s="46">
        <v>30</v>
      </c>
      <c r="AB19" s="156" t="s">
        <v>148</v>
      </c>
    </row>
    <row r="20" spans="2:28" ht="18">
      <c r="B20" s="39">
        <v>10</v>
      </c>
      <c r="C20" s="53" t="s">
        <v>140</v>
      </c>
      <c r="D20" s="111" t="s">
        <v>107</v>
      </c>
      <c r="E20" s="28">
        <v>52</v>
      </c>
      <c r="F20" s="106">
        <v>7</v>
      </c>
      <c r="G20" s="128">
        <v>18.66</v>
      </c>
      <c r="H20" s="131">
        <v>0</v>
      </c>
      <c r="I20" s="103">
        <f t="shared" si="0"/>
        <v>11.776666666666666</v>
      </c>
      <c r="J20" s="100">
        <v>13</v>
      </c>
      <c r="K20" s="28">
        <v>61.333333333333336</v>
      </c>
      <c r="L20" s="29">
        <v>7</v>
      </c>
      <c r="M20" s="103">
        <f t="shared" si="2"/>
        <v>15.333333333333334</v>
      </c>
      <c r="N20" s="100">
        <f t="shared" si="8"/>
        <v>7</v>
      </c>
      <c r="O20" s="55">
        <v>22.66</v>
      </c>
      <c r="P20" s="56">
        <v>4</v>
      </c>
      <c r="Q20" s="94">
        <f t="shared" si="3"/>
        <v>11.33</v>
      </c>
      <c r="R20" s="87">
        <f t="shared" si="4"/>
        <v>4</v>
      </c>
      <c r="S20" s="28">
        <v>11</v>
      </c>
      <c r="T20" s="106">
        <v>3</v>
      </c>
      <c r="U20" s="105">
        <v>13</v>
      </c>
      <c r="V20" s="29">
        <v>3</v>
      </c>
      <c r="W20" s="103">
        <f t="shared" si="5"/>
        <v>12</v>
      </c>
      <c r="X20" s="100">
        <f>V20+T20</f>
        <v>6</v>
      </c>
      <c r="Y20" s="44">
        <f t="shared" si="6"/>
        <v>178.65333333333334</v>
      </c>
      <c r="Z20" s="115">
        <f t="shared" si="7"/>
        <v>12.76095238095238</v>
      </c>
      <c r="AA20" s="46">
        <f>J20+N20+R20+X20</f>
        <v>30</v>
      </c>
      <c r="AB20" s="156" t="s">
        <v>148</v>
      </c>
    </row>
    <row r="21" spans="2:28" ht="18">
      <c r="B21" s="39">
        <v>11</v>
      </c>
      <c r="C21" s="53" t="s">
        <v>161</v>
      </c>
      <c r="D21" s="111" t="s">
        <v>122</v>
      </c>
      <c r="E21" s="28">
        <v>48</v>
      </c>
      <c r="F21" s="106">
        <v>7</v>
      </c>
      <c r="G21" s="105">
        <v>22</v>
      </c>
      <c r="H21" s="29">
        <v>6</v>
      </c>
      <c r="I21" s="103">
        <f t="shared" si="0"/>
        <v>11.666666666666666</v>
      </c>
      <c r="J21" s="100">
        <f aca="true" t="shared" si="9" ref="J21:J29">F21+H21</f>
        <v>13</v>
      </c>
      <c r="K21" s="28">
        <v>60</v>
      </c>
      <c r="L21" s="29">
        <v>7</v>
      </c>
      <c r="M21" s="103">
        <f t="shared" si="2"/>
        <v>15</v>
      </c>
      <c r="N21" s="100">
        <f t="shared" si="8"/>
        <v>7</v>
      </c>
      <c r="O21" s="55">
        <v>25</v>
      </c>
      <c r="P21" s="56">
        <v>4</v>
      </c>
      <c r="Q21" s="94">
        <f t="shared" si="3"/>
        <v>12.5</v>
      </c>
      <c r="R21" s="87">
        <f t="shared" si="4"/>
        <v>4</v>
      </c>
      <c r="S21" s="55">
        <v>10.5</v>
      </c>
      <c r="T21" s="77">
        <v>3</v>
      </c>
      <c r="U21" s="105">
        <v>11</v>
      </c>
      <c r="V21" s="29">
        <v>3</v>
      </c>
      <c r="W21" s="103">
        <f t="shared" si="5"/>
        <v>10.75</v>
      </c>
      <c r="X21" s="100">
        <v>6</v>
      </c>
      <c r="Y21" s="44">
        <f t="shared" si="6"/>
        <v>176.5</v>
      </c>
      <c r="Z21" s="115">
        <f t="shared" si="7"/>
        <v>12.607142857142858</v>
      </c>
      <c r="AA21" s="46">
        <f>J21+N21+R21+X21</f>
        <v>30</v>
      </c>
      <c r="AB21" s="156" t="s">
        <v>148</v>
      </c>
    </row>
    <row r="22" spans="2:28" ht="18">
      <c r="B22" s="39">
        <v>12</v>
      </c>
      <c r="C22" s="53" t="s">
        <v>133</v>
      </c>
      <c r="D22" s="111" t="s">
        <v>87</v>
      </c>
      <c r="E22" s="28">
        <v>44</v>
      </c>
      <c r="F22" s="106">
        <v>7</v>
      </c>
      <c r="G22" s="105">
        <v>22</v>
      </c>
      <c r="H22" s="29">
        <v>6</v>
      </c>
      <c r="I22" s="103">
        <f t="shared" si="0"/>
        <v>11</v>
      </c>
      <c r="J22" s="100">
        <f t="shared" si="9"/>
        <v>13</v>
      </c>
      <c r="K22" s="28">
        <v>59.333333333333336</v>
      </c>
      <c r="L22" s="29">
        <v>7</v>
      </c>
      <c r="M22" s="103">
        <f t="shared" si="2"/>
        <v>14.833333333333334</v>
      </c>
      <c r="N22" s="100">
        <f t="shared" si="8"/>
        <v>7</v>
      </c>
      <c r="O22" s="55">
        <v>26.34</v>
      </c>
      <c r="P22" s="56">
        <v>4</v>
      </c>
      <c r="Q22" s="94">
        <f t="shared" si="3"/>
        <v>13.17</v>
      </c>
      <c r="R22" s="87">
        <f t="shared" si="4"/>
        <v>4</v>
      </c>
      <c r="S22" s="28">
        <v>12</v>
      </c>
      <c r="T22" s="106">
        <v>3</v>
      </c>
      <c r="U22" s="105">
        <v>10</v>
      </c>
      <c r="V22" s="29">
        <v>3</v>
      </c>
      <c r="W22" s="103">
        <f t="shared" si="5"/>
        <v>11</v>
      </c>
      <c r="X22" s="100">
        <f aca="true" t="shared" si="10" ref="X22:X27">V22+T22</f>
        <v>6</v>
      </c>
      <c r="Y22" s="44">
        <f t="shared" si="6"/>
        <v>173.67333333333335</v>
      </c>
      <c r="Z22" s="115">
        <f t="shared" si="7"/>
        <v>12.405238095238095</v>
      </c>
      <c r="AA22" s="46">
        <f>J22+N22+R22+X22</f>
        <v>30</v>
      </c>
      <c r="AB22" s="156" t="s">
        <v>148</v>
      </c>
    </row>
    <row r="23" spans="2:28" ht="18">
      <c r="B23" s="39">
        <v>13</v>
      </c>
      <c r="C23" s="53" t="s">
        <v>108</v>
      </c>
      <c r="D23" s="111" t="s">
        <v>4</v>
      </c>
      <c r="E23" s="28">
        <v>40</v>
      </c>
      <c r="F23" s="106">
        <v>7</v>
      </c>
      <c r="G23" s="105">
        <v>28</v>
      </c>
      <c r="H23" s="29">
        <v>6</v>
      </c>
      <c r="I23" s="103">
        <f t="shared" si="0"/>
        <v>11.333333333333334</v>
      </c>
      <c r="J23" s="100">
        <f t="shared" si="9"/>
        <v>13</v>
      </c>
      <c r="K23" s="28">
        <v>61.333333333333336</v>
      </c>
      <c r="L23" s="29">
        <v>7</v>
      </c>
      <c r="M23" s="103">
        <f t="shared" si="2"/>
        <v>15.333333333333334</v>
      </c>
      <c r="N23" s="100">
        <f t="shared" si="8"/>
        <v>7</v>
      </c>
      <c r="O23" s="55">
        <v>22.66</v>
      </c>
      <c r="P23" s="56">
        <v>4</v>
      </c>
      <c r="Q23" s="94">
        <f t="shared" si="3"/>
        <v>11.33</v>
      </c>
      <c r="R23" s="87">
        <f t="shared" si="4"/>
        <v>4</v>
      </c>
      <c r="S23" s="55">
        <v>10.25</v>
      </c>
      <c r="T23" s="77">
        <v>3</v>
      </c>
      <c r="U23" s="105">
        <v>10</v>
      </c>
      <c r="V23" s="29">
        <v>3</v>
      </c>
      <c r="W23" s="103">
        <f t="shared" si="5"/>
        <v>10.125</v>
      </c>
      <c r="X23" s="100">
        <f t="shared" si="10"/>
        <v>6</v>
      </c>
      <c r="Y23" s="44">
        <f t="shared" si="6"/>
        <v>172.24333333333334</v>
      </c>
      <c r="Z23" s="115">
        <f t="shared" si="7"/>
        <v>12.303095238095239</v>
      </c>
      <c r="AA23" s="46">
        <v>30</v>
      </c>
      <c r="AB23" s="156" t="s">
        <v>148</v>
      </c>
    </row>
    <row r="24" spans="2:28" ht="18">
      <c r="B24" s="39">
        <v>14</v>
      </c>
      <c r="C24" s="53" t="s">
        <v>114</v>
      </c>
      <c r="D24" s="111" t="s">
        <v>61</v>
      </c>
      <c r="E24" s="28">
        <v>48</v>
      </c>
      <c r="F24" s="106">
        <v>7</v>
      </c>
      <c r="G24" s="105">
        <v>20</v>
      </c>
      <c r="H24" s="29">
        <v>6</v>
      </c>
      <c r="I24" s="103">
        <f t="shared" si="0"/>
        <v>11.333333333333334</v>
      </c>
      <c r="J24" s="100">
        <f t="shared" si="9"/>
        <v>13</v>
      </c>
      <c r="K24" s="28">
        <v>61.833333333333336</v>
      </c>
      <c r="L24" s="29">
        <v>7</v>
      </c>
      <c r="M24" s="103">
        <f t="shared" si="2"/>
        <v>15.458333333333334</v>
      </c>
      <c r="N24" s="100">
        <f t="shared" si="8"/>
        <v>7</v>
      </c>
      <c r="O24" s="55">
        <v>22.66</v>
      </c>
      <c r="P24" s="56">
        <v>4</v>
      </c>
      <c r="Q24" s="94">
        <f t="shared" si="3"/>
        <v>11.33</v>
      </c>
      <c r="R24" s="87">
        <f t="shared" si="4"/>
        <v>4</v>
      </c>
      <c r="S24" s="142">
        <v>7.25</v>
      </c>
      <c r="T24" s="129">
        <v>0</v>
      </c>
      <c r="U24" s="105">
        <v>12</v>
      </c>
      <c r="V24" s="29">
        <v>3</v>
      </c>
      <c r="W24" s="104">
        <f t="shared" si="5"/>
        <v>9.625</v>
      </c>
      <c r="X24" s="143">
        <f t="shared" si="10"/>
        <v>3</v>
      </c>
      <c r="Y24" s="44">
        <f t="shared" si="6"/>
        <v>171.74333333333334</v>
      </c>
      <c r="Z24" s="115">
        <f t="shared" si="7"/>
        <v>12.267380952380952</v>
      </c>
      <c r="AA24" s="46">
        <v>30</v>
      </c>
      <c r="AB24" s="156" t="s">
        <v>148</v>
      </c>
    </row>
    <row r="25" spans="2:28" ht="18">
      <c r="B25" s="39">
        <v>15</v>
      </c>
      <c r="C25" s="53" t="s">
        <v>134</v>
      </c>
      <c r="D25" s="111" t="s">
        <v>88</v>
      </c>
      <c r="E25" s="28">
        <v>46</v>
      </c>
      <c r="F25" s="106">
        <v>7</v>
      </c>
      <c r="G25" s="105">
        <v>21</v>
      </c>
      <c r="H25" s="29">
        <v>6</v>
      </c>
      <c r="I25" s="103">
        <f t="shared" si="0"/>
        <v>11.166666666666666</v>
      </c>
      <c r="J25" s="100">
        <f t="shared" si="9"/>
        <v>13</v>
      </c>
      <c r="K25" s="28">
        <v>59.333333333333336</v>
      </c>
      <c r="L25" s="29">
        <v>7</v>
      </c>
      <c r="M25" s="103">
        <f t="shared" si="2"/>
        <v>14.833333333333334</v>
      </c>
      <c r="N25" s="100">
        <f t="shared" si="8"/>
        <v>7</v>
      </c>
      <c r="O25" s="55">
        <v>22.66</v>
      </c>
      <c r="P25" s="56">
        <v>4</v>
      </c>
      <c r="Q25" s="94">
        <f t="shared" si="3"/>
        <v>11.33</v>
      </c>
      <c r="R25" s="87">
        <f t="shared" si="4"/>
        <v>4</v>
      </c>
      <c r="S25" s="142">
        <v>8</v>
      </c>
      <c r="T25" s="129">
        <v>0</v>
      </c>
      <c r="U25" s="105">
        <v>11</v>
      </c>
      <c r="V25" s="29">
        <v>3</v>
      </c>
      <c r="W25" s="104">
        <f t="shared" si="5"/>
        <v>9.5</v>
      </c>
      <c r="X25" s="143">
        <f t="shared" si="10"/>
        <v>3</v>
      </c>
      <c r="Y25" s="44">
        <f t="shared" si="6"/>
        <v>167.99333333333334</v>
      </c>
      <c r="Z25" s="115">
        <f t="shared" si="7"/>
        <v>11.99952380952381</v>
      </c>
      <c r="AA25" s="46">
        <v>30</v>
      </c>
      <c r="AB25" s="156" t="s">
        <v>148</v>
      </c>
    </row>
    <row r="26" spans="2:28" ht="18">
      <c r="B26" s="39">
        <v>16</v>
      </c>
      <c r="C26" s="53" t="s">
        <v>109</v>
      </c>
      <c r="D26" s="111" t="s">
        <v>110</v>
      </c>
      <c r="E26" s="142">
        <v>32</v>
      </c>
      <c r="F26" s="129">
        <v>0</v>
      </c>
      <c r="G26" s="105">
        <v>21.32</v>
      </c>
      <c r="H26" s="29">
        <v>6</v>
      </c>
      <c r="I26" s="104">
        <f t="shared" si="0"/>
        <v>8.886666666666667</v>
      </c>
      <c r="J26" s="143">
        <f t="shared" si="9"/>
        <v>6</v>
      </c>
      <c r="K26" s="28">
        <v>59.333333333333336</v>
      </c>
      <c r="L26" s="29">
        <v>7</v>
      </c>
      <c r="M26" s="103">
        <f t="shared" si="2"/>
        <v>14.833333333333334</v>
      </c>
      <c r="N26" s="100">
        <f t="shared" si="8"/>
        <v>7</v>
      </c>
      <c r="O26" s="55">
        <v>26.34</v>
      </c>
      <c r="P26" s="56">
        <v>4</v>
      </c>
      <c r="Q26" s="94">
        <f t="shared" si="3"/>
        <v>13.17</v>
      </c>
      <c r="R26" s="87">
        <f t="shared" si="4"/>
        <v>4</v>
      </c>
      <c r="S26" s="28">
        <v>11.5</v>
      </c>
      <c r="T26" s="106">
        <v>3</v>
      </c>
      <c r="U26" s="105">
        <v>10</v>
      </c>
      <c r="V26" s="29">
        <v>3</v>
      </c>
      <c r="W26" s="103">
        <f t="shared" si="5"/>
        <v>10.75</v>
      </c>
      <c r="X26" s="100">
        <f t="shared" si="10"/>
        <v>6</v>
      </c>
      <c r="Y26" s="44">
        <f t="shared" si="6"/>
        <v>160.49333333333334</v>
      </c>
      <c r="Z26" s="115">
        <f t="shared" si="7"/>
        <v>11.463809523809525</v>
      </c>
      <c r="AA26" s="46">
        <v>30</v>
      </c>
      <c r="AB26" s="156" t="s">
        <v>148</v>
      </c>
    </row>
    <row r="27" spans="2:28" ht="18">
      <c r="B27" s="39">
        <v>17</v>
      </c>
      <c r="C27" s="53" t="s">
        <v>135</v>
      </c>
      <c r="D27" s="111" t="s">
        <v>87</v>
      </c>
      <c r="E27" s="28">
        <v>40</v>
      </c>
      <c r="F27" s="106">
        <v>7</v>
      </c>
      <c r="G27" s="105">
        <v>20</v>
      </c>
      <c r="H27" s="29">
        <v>6</v>
      </c>
      <c r="I27" s="103">
        <f t="shared" si="0"/>
        <v>10</v>
      </c>
      <c r="J27" s="100">
        <f t="shared" si="9"/>
        <v>13</v>
      </c>
      <c r="K27" s="28">
        <v>59.333333333333336</v>
      </c>
      <c r="L27" s="29">
        <v>7</v>
      </c>
      <c r="M27" s="103">
        <f t="shared" si="2"/>
        <v>14.833333333333334</v>
      </c>
      <c r="N27" s="100">
        <f t="shared" si="8"/>
        <v>7</v>
      </c>
      <c r="O27" s="55">
        <v>22</v>
      </c>
      <c r="P27" s="56">
        <v>4</v>
      </c>
      <c r="Q27" s="94">
        <f t="shared" si="3"/>
        <v>11</v>
      </c>
      <c r="R27" s="87">
        <f t="shared" si="4"/>
        <v>4</v>
      </c>
      <c r="S27" s="142">
        <v>8.25</v>
      </c>
      <c r="T27" s="129">
        <v>0</v>
      </c>
      <c r="U27" s="105">
        <v>10</v>
      </c>
      <c r="V27" s="29">
        <v>3</v>
      </c>
      <c r="W27" s="104">
        <f t="shared" si="5"/>
        <v>9.125</v>
      </c>
      <c r="X27" s="143">
        <f t="shared" si="10"/>
        <v>3</v>
      </c>
      <c r="Y27" s="44">
        <f t="shared" si="6"/>
        <v>159.58333333333334</v>
      </c>
      <c r="Z27" s="115">
        <f t="shared" si="7"/>
        <v>11.398809523809524</v>
      </c>
      <c r="AA27" s="46">
        <v>30</v>
      </c>
      <c r="AB27" s="156" t="s">
        <v>148</v>
      </c>
    </row>
    <row r="28" spans="2:28" ht="18">
      <c r="B28" s="39">
        <v>18</v>
      </c>
      <c r="C28" s="53" t="s">
        <v>128</v>
      </c>
      <c r="D28" s="111" t="s">
        <v>57</v>
      </c>
      <c r="E28" s="28">
        <v>40</v>
      </c>
      <c r="F28" s="106">
        <v>7</v>
      </c>
      <c r="G28" s="128">
        <v>18.32</v>
      </c>
      <c r="H28" s="131">
        <v>0</v>
      </c>
      <c r="I28" s="104">
        <f t="shared" si="0"/>
        <v>9.72</v>
      </c>
      <c r="J28" s="143">
        <f t="shared" si="9"/>
        <v>7</v>
      </c>
      <c r="K28" s="28">
        <v>55.166666666666664</v>
      </c>
      <c r="L28" s="29">
        <v>7</v>
      </c>
      <c r="M28" s="103">
        <f t="shared" si="2"/>
        <v>13.791666666666666</v>
      </c>
      <c r="N28" s="100">
        <f t="shared" si="8"/>
        <v>7</v>
      </c>
      <c r="O28" s="55">
        <v>22</v>
      </c>
      <c r="P28" s="56">
        <v>4</v>
      </c>
      <c r="Q28" s="94">
        <f t="shared" si="3"/>
        <v>11</v>
      </c>
      <c r="R28" s="87">
        <f t="shared" si="4"/>
        <v>4</v>
      </c>
      <c r="S28" s="142">
        <v>9.5</v>
      </c>
      <c r="T28" s="129">
        <v>0</v>
      </c>
      <c r="U28" s="105">
        <v>11</v>
      </c>
      <c r="V28" s="29">
        <v>3</v>
      </c>
      <c r="W28" s="103">
        <f t="shared" si="5"/>
        <v>10.25</v>
      </c>
      <c r="X28" s="100">
        <v>6</v>
      </c>
      <c r="Y28" s="44">
        <f t="shared" si="6"/>
        <v>155.98666666666665</v>
      </c>
      <c r="Z28" s="115">
        <f t="shared" si="7"/>
        <v>11.14190476190476</v>
      </c>
      <c r="AA28" s="46">
        <v>30</v>
      </c>
      <c r="AB28" s="156" t="s">
        <v>148</v>
      </c>
    </row>
    <row r="29" spans="2:28" ht="18">
      <c r="B29" s="39">
        <v>19</v>
      </c>
      <c r="C29" s="53" t="s">
        <v>138</v>
      </c>
      <c r="D29" s="111" t="s">
        <v>139</v>
      </c>
      <c r="E29" s="142">
        <v>32</v>
      </c>
      <c r="F29" s="129">
        <v>0</v>
      </c>
      <c r="G29" s="105">
        <v>20.66</v>
      </c>
      <c r="H29" s="29">
        <v>6</v>
      </c>
      <c r="I29" s="104">
        <f t="shared" si="0"/>
        <v>8.776666666666666</v>
      </c>
      <c r="J29" s="143">
        <f t="shared" si="9"/>
        <v>6</v>
      </c>
      <c r="K29" s="28">
        <v>59.333333333333336</v>
      </c>
      <c r="L29" s="29">
        <v>7</v>
      </c>
      <c r="M29" s="103">
        <f t="shared" si="2"/>
        <v>14.833333333333334</v>
      </c>
      <c r="N29" s="100">
        <f t="shared" si="8"/>
        <v>7</v>
      </c>
      <c r="O29" s="142">
        <v>18.34</v>
      </c>
      <c r="P29" s="131">
        <v>0</v>
      </c>
      <c r="Q29" s="153">
        <f t="shared" si="3"/>
        <v>9.17</v>
      </c>
      <c r="R29" s="150">
        <f t="shared" si="4"/>
        <v>0</v>
      </c>
      <c r="S29" s="28">
        <v>11</v>
      </c>
      <c r="T29" s="106">
        <v>3</v>
      </c>
      <c r="U29" s="105">
        <v>12</v>
      </c>
      <c r="V29" s="29">
        <v>3</v>
      </c>
      <c r="W29" s="103">
        <f t="shared" si="5"/>
        <v>11.5</v>
      </c>
      <c r="X29" s="100">
        <f>V29+T29</f>
        <v>6</v>
      </c>
      <c r="Y29" s="44">
        <f t="shared" si="6"/>
        <v>153.33333333333334</v>
      </c>
      <c r="Z29" s="115">
        <f t="shared" si="7"/>
        <v>10.952380952380953</v>
      </c>
      <c r="AA29" s="46">
        <v>30</v>
      </c>
      <c r="AB29" s="156" t="s">
        <v>148</v>
      </c>
    </row>
    <row r="30" spans="2:28" ht="18">
      <c r="B30" s="39">
        <v>20</v>
      </c>
      <c r="C30" s="53" t="s">
        <v>62</v>
      </c>
      <c r="D30" s="111" t="s">
        <v>88</v>
      </c>
      <c r="E30" s="28">
        <v>44</v>
      </c>
      <c r="F30" s="106">
        <v>7</v>
      </c>
      <c r="G30" s="128">
        <v>17.66</v>
      </c>
      <c r="H30" s="131">
        <v>0</v>
      </c>
      <c r="I30" s="103">
        <f t="shared" si="0"/>
        <v>10.276666666666666</v>
      </c>
      <c r="J30" s="100">
        <v>13</v>
      </c>
      <c r="K30" s="28">
        <v>55</v>
      </c>
      <c r="L30" s="29">
        <v>7</v>
      </c>
      <c r="M30" s="103">
        <f t="shared" si="2"/>
        <v>13.75</v>
      </c>
      <c r="N30" s="100">
        <f t="shared" si="8"/>
        <v>7</v>
      </c>
      <c r="O30" s="142">
        <v>17</v>
      </c>
      <c r="P30" s="131">
        <v>0</v>
      </c>
      <c r="Q30" s="153">
        <f t="shared" si="3"/>
        <v>8.5</v>
      </c>
      <c r="R30" s="150">
        <f t="shared" si="4"/>
        <v>0</v>
      </c>
      <c r="S30" s="142">
        <v>6.5</v>
      </c>
      <c r="T30" s="129">
        <v>0</v>
      </c>
      <c r="U30" s="105">
        <v>10</v>
      </c>
      <c r="V30" s="29">
        <v>3</v>
      </c>
      <c r="W30" s="104">
        <f t="shared" si="5"/>
        <v>8.25</v>
      </c>
      <c r="X30" s="143">
        <f>V30+T30</f>
        <v>3</v>
      </c>
      <c r="Y30" s="44">
        <f t="shared" si="6"/>
        <v>150.16</v>
      </c>
      <c r="Z30" s="115">
        <f t="shared" si="7"/>
        <v>10.725714285714286</v>
      </c>
      <c r="AA30" s="46">
        <v>30</v>
      </c>
      <c r="AB30" s="156" t="s">
        <v>148</v>
      </c>
    </row>
    <row r="31" spans="2:28" ht="18">
      <c r="B31" s="39">
        <v>21</v>
      </c>
      <c r="C31" s="53" t="s">
        <v>115</v>
      </c>
      <c r="D31" s="111" t="s">
        <v>116</v>
      </c>
      <c r="E31" s="142">
        <v>32</v>
      </c>
      <c r="F31" s="129">
        <v>0</v>
      </c>
      <c r="G31" s="128">
        <v>16.32</v>
      </c>
      <c r="H31" s="131">
        <v>0</v>
      </c>
      <c r="I31" s="104">
        <f t="shared" si="0"/>
        <v>8.053333333333333</v>
      </c>
      <c r="J31" s="143">
        <f>F31+H31</f>
        <v>0</v>
      </c>
      <c r="K31" s="28">
        <v>58.5</v>
      </c>
      <c r="L31" s="29">
        <v>7</v>
      </c>
      <c r="M31" s="103">
        <f t="shared" si="2"/>
        <v>14.625</v>
      </c>
      <c r="N31" s="100">
        <f t="shared" si="8"/>
        <v>7</v>
      </c>
      <c r="O31" s="142">
        <v>17.34</v>
      </c>
      <c r="P31" s="131">
        <v>0</v>
      </c>
      <c r="Q31" s="153">
        <f t="shared" si="3"/>
        <v>8.67</v>
      </c>
      <c r="R31" s="150">
        <f t="shared" si="4"/>
        <v>0</v>
      </c>
      <c r="S31" s="142">
        <v>6</v>
      </c>
      <c r="T31" s="129">
        <v>0</v>
      </c>
      <c r="U31" s="105">
        <v>11</v>
      </c>
      <c r="V31" s="29">
        <v>3</v>
      </c>
      <c r="W31" s="104">
        <f t="shared" si="5"/>
        <v>8.5</v>
      </c>
      <c r="X31" s="143">
        <f>V31+T31</f>
        <v>3</v>
      </c>
      <c r="Y31" s="44">
        <f t="shared" si="6"/>
        <v>141.16</v>
      </c>
      <c r="Z31" s="115">
        <f t="shared" si="7"/>
        <v>10.082857142857142</v>
      </c>
      <c r="AA31" s="46">
        <v>30</v>
      </c>
      <c r="AB31" s="156" t="s">
        <v>148</v>
      </c>
    </row>
    <row r="32" spans="2:28" ht="18">
      <c r="B32" s="39">
        <v>22</v>
      </c>
      <c r="C32" s="53" t="s">
        <v>131</v>
      </c>
      <c r="D32" s="111" t="s">
        <v>132</v>
      </c>
      <c r="E32" s="142">
        <v>32</v>
      </c>
      <c r="F32" s="129">
        <v>0</v>
      </c>
      <c r="G32" s="128">
        <v>19</v>
      </c>
      <c r="H32" s="131">
        <v>0</v>
      </c>
      <c r="I32" s="104">
        <f t="shared" si="0"/>
        <v>8.5</v>
      </c>
      <c r="J32" s="143">
        <f>F32+H32</f>
        <v>0</v>
      </c>
      <c r="K32" s="28">
        <v>58</v>
      </c>
      <c r="L32" s="29">
        <v>7</v>
      </c>
      <c r="M32" s="103">
        <f t="shared" si="2"/>
        <v>14.5</v>
      </c>
      <c r="N32" s="100">
        <f t="shared" si="8"/>
        <v>7</v>
      </c>
      <c r="O32" s="142">
        <v>12</v>
      </c>
      <c r="P32" s="131">
        <v>0</v>
      </c>
      <c r="Q32" s="153">
        <f t="shared" si="3"/>
        <v>6</v>
      </c>
      <c r="R32" s="150">
        <f t="shared" si="4"/>
        <v>0</v>
      </c>
      <c r="S32" s="142">
        <v>5.5</v>
      </c>
      <c r="T32" s="129">
        <v>0</v>
      </c>
      <c r="U32" s="105">
        <v>14</v>
      </c>
      <c r="V32" s="29">
        <v>3</v>
      </c>
      <c r="W32" s="104">
        <f t="shared" si="5"/>
        <v>9.75</v>
      </c>
      <c r="X32" s="143">
        <f>V32+T32</f>
        <v>3</v>
      </c>
      <c r="Y32" s="44">
        <f t="shared" si="6"/>
        <v>140.5</v>
      </c>
      <c r="Z32" s="115">
        <f t="shared" si="7"/>
        <v>10.035714285714286</v>
      </c>
      <c r="AA32" s="46">
        <v>30</v>
      </c>
      <c r="AB32" s="156" t="s">
        <v>148</v>
      </c>
    </row>
    <row r="33" spans="2:28" ht="18" thickBot="1">
      <c r="B33" s="40">
        <v>23</v>
      </c>
      <c r="C33" s="54" t="s">
        <v>123</v>
      </c>
      <c r="D33" s="112" t="s">
        <v>124</v>
      </c>
      <c r="E33" s="126">
        <v>34.2</v>
      </c>
      <c r="F33" s="127">
        <v>0</v>
      </c>
      <c r="G33" s="109">
        <v>20</v>
      </c>
      <c r="H33" s="31">
        <v>6</v>
      </c>
      <c r="I33" s="152">
        <f t="shared" si="0"/>
        <v>9.033333333333333</v>
      </c>
      <c r="J33" s="149">
        <f>F33+H33</f>
        <v>6</v>
      </c>
      <c r="K33" s="30">
        <v>56.833333333333336</v>
      </c>
      <c r="L33" s="31">
        <v>7</v>
      </c>
      <c r="M33" s="113">
        <f t="shared" si="2"/>
        <v>14.208333333333334</v>
      </c>
      <c r="N33" s="101">
        <f t="shared" si="8"/>
        <v>7</v>
      </c>
      <c r="O33" s="126">
        <v>12</v>
      </c>
      <c r="P33" s="132">
        <v>0</v>
      </c>
      <c r="Q33" s="154">
        <f t="shared" si="3"/>
        <v>6</v>
      </c>
      <c r="R33" s="151">
        <f t="shared" si="4"/>
        <v>0</v>
      </c>
      <c r="S33" s="126">
        <v>3</v>
      </c>
      <c r="T33" s="127">
        <v>0</v>
      </c>
      <c r="U33" s="109">
        <v>14</v>
      </c>
      <c r="V33" s="31">
        <v>3</v>
      </c>
      <c r="W33" s="152">
        <f t="shared" si="5"/>
        <v>8.5</v>
      </c>
      <c r="X33" s="149">
        <f>V33+T33</f>
        <v>3</v>
      </c>
      <c r="Y33" s="117">
        <f t="shared" si="6"/>
        <v>140.03333333333336</v>
      </c>
      <c r="Z33" s="116">
        <f t="shared" si="7"/>
        <v>10.002380952380955</v>
      </c>
      <c r="AA33" s="47">
        <v>30</v>
      </c>
      <c r="AB33" s="157" t="s">
        <v>148</v>
      </c>
    </row>
    <row r="34" spans="2:24" ht="18">
      <c r="B34" s="10"/>
      <c r="C34" s="1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62"/>
      <c r="P34" s="62"/>
      <c r="Q34" s="62"/>
      <c r="R34" s="62"/>
      <c r="S34" s="10"/>
      <c r="T34" s="10"/>
      <c r="U34" s="10"/>
      <c r="V34" s="10"/>
      <c r="W34" s="10"/>
      <c r="X34" s="10"/>
    </row>
    <row r="35" spans="2:24" ht="21">
      <c r="B35" s="10"/>
      <c r="C35" s="91" t="s">
        <v>141</v>
      </c>
      <c r="D35" s="89"/>
      <c r="E35" s="21"/>
      <c r="F35" s="22"/>
      <c r="G35" s="23"/>
      <c r="H35" s="24"/>
      <c r="I35" s="24"/>
      <c r="J35" s="24"/>
      <c r="K35" s="21"/>
      <c r="L35" s="22"/>
      <c r="M35" s="23"/>
      <c r="N35" s="24"/>
      <c r="O35" s="63"/>
      <c r="P35" s="63"/>
      <c r="Q35" s="64"/>
      <c r="R35" s="63"/>
      <c r="S35" s="21"/>
      <c r="T35" s="22"/>
      <c r="U35" s="23"/>
      <c r="V35" s="17"/>
      <c r="W35" s="17"/>
      <c r="X35" s="17"/>
    </row>
    <row r="36" spans="2:24" ht="21">
      <c r="B36" s="10"/>
      <c r="C36" s="91" t="s">
        <v>155</v>
      </c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222"/>
      <c r="P36" s="222"/>
      <c r="Q36" s="224" t="s">
        <v>162</v>
      </c>
      <c r="R36" s="222"/>
      <c r="S36" s="25"/>
      <c r="T36" s="89"/>
      <c r="U36" s="89"/>
      <c r="V36" s="17"/>
      <c r="W36" s="17"/>
      <c r="X36" s="17"/>
    </row>
    <row r="37" spans="2:24" ht="21">
      <c r="B37" s="10"/>
      <c r="C37" s="91" t="s">
        <v>151</v>
      </c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222"/>
      <c r="P37" s="222"/>
      <c r="Q37" s="222"/>
      <c r="R37" s="222"/>
      <c r="S37" s="89"/>
      <c r="T37" s="89"/>
      <c r="U37" s="89"/>
      <c r="V37" s="17"/>
      <c r="W37" s="17"/>
      <c r="X37" s="17"/>
    </row>
    <row r="38" spans="2:29" ht="21">
      <c r="B38" s="10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222"/>
      <c r="P38" s="222"/>
      <c r="Q38" s="222"/>
      <c r="R38" s="65" t="s">
        <v>39</v>
      </c>
      <c r="S38" s="89"/>
      <c r="T38" s="89"/>
      <c r="U38" s="89"/>
      <c r="V38" s="17"/>
      <c r="W38" s="17"/>
      <c r="X38" s="36" t="s">
        <v>36</v>
      </c>
      <c r="Y38" s="37"/>
      <c r="Z38" s="37"/>
      <c r="AA38" s="37"/>
      <c r="AB38" s="37"/>
      <c r="AC38" s="37"/>
    </row>
    <row r="39" spans="2:29" ht="21">
      <c r="B39" s="10"/>
      <c r="C39" s="458" t="s">
        <v>72</v>
      </c>
      <c r="D39" s="458"/>
      <c r="E39" s="458"/>
      <c r="F39" s="458"/>
      <c r="G39" s="89"/>
      <c r="H39" s="89"/>
      <c r="I39" s="89"/>
      <c r="J39" s="89"/>
      <c r="K39" s="89"/>
      <c r="L39" s="89"/>
      <c r="M39" s="89"/>
      <c r="N39" s="89"/>
      <c r="O39" s="222"/>
      <c r="P39" s="222"/>
      <c r="Q39" s="222"/>
      <c r="R39" s="65"/>
      <c r="S39" s="89" t="s">
        <v>142</v>
      </c>
      <c r="T39" s="89"/>
      <c r="U39" s="89"/>
      <c r="V39" s="17"/>
      <c r="W39" s="17"/>
      <c r="X39" s="37"/>
      <c r="Y39" s="36" t="s">
        <v>37</v>
      </c>
      <c r="Z39" s="37"/>
      <c r="AA39" s="37"/>
      <c r="AB39" s="37"/>
      <c r="AC39" s="37"/>
    </row>
    <row r="40" spans="2:23" ht="21">
      <c r="B40" s="10"/>
      <c r="C40" s="459"/>
      <c r="D40" s="459"/>
      <c r="E40" s="459"/>
      <c r="F40" s="459"/>
      <c r="G40" s="89"/>
      <c r="H40" s="89"/>
      <c r="I40" s="89"/>
      <c r="J40" s="89"/>
      <c r="K40" s="89"/>
      <c r="L40" s="89"/>
      <c r="M40" s="89"/>
      <c r="N40" s="89"/>
      <c r="O40" s="222"/>
      <c r="P40" s="222"/>
      <c r="Q40" s="222"/>
      <c r="R40" s="222"/>
      <c r="S40" s="89"/>
      <c r="T40" s="89"/>
      <c r="U40" s="89"/>
      <c r="V40" s="17"/>
      <c r="W40" s="17"/>
    </row>
    <row r="41" spans="2:25" ht="21">
      <c r="B41" s="10"/>
      <c r="C41" s="457" t="s">
        <v>73</v>
      </c>
      <c r="D41" s="457"/>
      <c r="E41" s="457"/>
      <c r="F41" s="457"/>
      <c r="G41" s="89"/>
      <c r="H41" s="89"/>
      <c r="I41" s="89"/>
      <c r="J41" s="89"/>
      <c r="K41" s="89"/>
      <c r="L41" s="89"/>
      <c r="M41" s="32"/>
      <c r="N41" s="89"/>
      <c r="O41" s="222"/>
      <c r="P41" s="222"/>
      <c r="Q41" s="222"/>
      <c r="R41" s="222"/>
      <c r="S41" s="89"/>
      <c r="T41" s="89"/>
      <c r="U41" s="89"/>
      <c r="V41" s="17"/>
      <c r="W41" s="17"/>
      <c r="Y41" s="38" t="s">
        <v>38</v>
      </c>
    </row>
    <row r="42" spans="2:25" ht="21">
      <c r="B42" s="10"/>
      <c r="C42" s="221"/>
      <c r="D42" s="221"/>
      <c r="E42" s="221"/>
      <c r="F42" s="221"/>
      <c r="G42" s="89"/>
      <c r="H42" s="89"/>
      <c r="I42" s="89"/>
      <c r="J42" s="89"/>
      <c r="K42" s="89"/>
      <c r="L42" s="89"/>
      <c r="M42" s="32"/>
      <c r="N42" s="89"/>
      <c r="O42" s="222"/>
      <c r="P42" s="222"/>
      <c r="Q42" s="222"/>
      <c r="R42" s="222"/>
      <c r="S42" s="89"/>
      <c r="T42" s="89"/>
      <c r="U42" s="89"/>
      <c r="V42" s="17"/>
      <c r="W42" s="17"/>
      <c r="Y42" s="38"/>
    </row>
    <row r="43" spans="2:25" ht="21">
      <c r="B43" s="10"/>
      <c r="C43" s="221"/>
      <c r="D43" s="221"/>
      <c r="E43" s="89" t="s">
        <v>75</v>
      </c>
      <c r="F43" s="221"/>
      <c r="G43" s="89"/>
      <c r="H43" s="89"/>
      <c r="I43" s="89"/>
      <c r="J43" s="89"/>
      <c r="K43" s="89"/>
      <c r="L43" s="89"/>
      <c r="M43" s="32"/>
      <c r="N43" s="89"/>
      <c r="O43" s="222"/>
      <c r="P43" s="222"/>
      <c r="Q43" s="222"/>
      <c r="R43" s="222"/>
      <c r="S43" s="89"/>
      <c r="T43" s="89"/>
      <c r="U43" s="89"/>
      <c r="V43" s="17"/>
      <c r="W43" s="17"/>
      <c r="Y43" s="38"/>
    </row>
    <row r="44" spans="2:25" ht="21">
      <c r="B44" s="10"/>
      <c r="C44" s="221"/>
      <c r="D44" s="221"/>
      <c r="E44" s="118" t="s">
        <v>146</v>
      </c>
      <c r="F44" s="89"/>
      <c r="G44" s="89"/>
      <c r="H44" s="89"/>
      <c r="I44" s="89"/>
      <c r="J44" s="89"/>
      <c r="K44" s="89"/>
      <c r="L44" s="89"/>
      <c r="M44" s="32"/>
      <c r="N44" s="89"/>
      <c r="O44" s="222"/>
      <c r="P44" s="222"/>
      <c r="Q44" s="222"/>
      <c r="R44" s="222"/>
      <c r="S44" s="89"/>
      <c r="T44" s="89"/>
      <c r="U44" s="89"/>
      <c r="V44" s="17"/>
      <c r="W44" s="17"/>
      <c r="Y44" s="38"/>
    </row>
    <row r="45" spans="2:25" ht="21">
      <c r="B45" s="10"/>
      <c r="C45" s="221"/>
      <c r="D45" s="221"/>
      <c r="E45" s="89" t="s">
        <v>76</v>
      </c>
      <c r="F45" s="221"/>
      <c r="G45" s="89"/>
      <c r="H45" s="89"/>
      <c r="I45" s="89"/>
      <c r="J45" s="89"/>
      <c r="K45" s="89"/>
      <c r="L45" s="89"/>
      <c r="M45" s="32"/>
      <c r="N45" s="89"/>
      <c r="O45" s="222"/>
      <c r="P45" s="222"/>
      <c r="Q45" s="222"/>
      <c r="R45" s="222"/>
      <c r="S45" s="89"/>
      <c r="T45" s="89"/>
      <c r="U45" s="89"/>
      <c r="V45" s="17"/>
      <c r="W45" s="17"/>
      <c r="Y45" s="38"/>
    </row>
    <row r="46" spans="4:24" ht="21">
      <c r="D46" s="118"/>
      <c r="E46" s="118" t="s">
        <v>145</v>
      </c>
      <c r="F46" s="118"/>
      <c r="G46" s="89"/>
      <c r="H46" s="89"/>
      <c r="I46" s="89"/>
      <c r="J46" s="89"/>
      <c r="K46" s="89"/>
      <c r="L46" s="89"/>
      <c r="M46" s="89"/>
      <c r="N46" s="89"/>
      <c r="O46" s="222"/>
      <c r="P46" s="222"/>
      <c r="Q46" s="222"/>
      <c r="R46" s="222"/>
      <c r="S46" s="89"/>
      <c r="T46" s="89"/>
      <c r="U46" s="89"/>
      <c r="V46" s="17"/>
      <c r="W46" s="17"/>
      <c r="X46" s="17"/>
    </row>
    <row r="47" spans="3:24" ht="21">
      <c r="C47" s="118" t="s">
        <v>154</v>
      </c>
      <c r="D47" s="118"/>
      <c r="E47" s="118" t="s">
        <v>143</v>
      </c>
      <c r="F47" s="118"/>
      <c r="G47" s="89"/>
      <c r="H47" s="89"/>
      <c r="I47" s="89"/>
      <c r="J47" s="89"/>
      <c r="K47" s="89"/>
      <c r="L47" s="89"/>
      <c r="M47" s="89"/>
      <c r="N47" s="89"/>
      <c r="O47" s="222"/>
      <c r="P47" s="222"/>
      <c r="Q47" s="222"/>
      <c r="R47" s="222"/>
      <c r="S47" s="89"/>
      <c r="T47" s="89"/>
      <c r="U47" s="89"/>
      <c r="V47" s="17"/>
      <c r="W47" s="17"/>
      <c r="X47" s="17"/>
    </row>
    <row r="48" ht="21">
      <c r="E48" s="118" t="s">
        <v>147</v>
      </c>
    </row>
    <row r="49" ht="21">
      <c r="E49" s="118" t="s">
        <v>144</v>
      </c>
    </row>
    <row r="50" ht="21">
      <c r="E50" s="89" t="s">
        <v>74</v>
      </c>
    </row>
    <row r="51" ht="21">
      <c r="E51" s="118"/>
    </row>
  </sheetData>
  <sheetProtection password="880B" sheet="1" objects="1" scenarios="1" formatCells="0" formatColumns="0" formatRows="0" insertColumns="0" insertRows="0" insertHyperlinks="0" deleteColumns="0" deleteRows="0" sort="0" autoFilter="0" pivotTables="0"/>
  <mergeCells count="7">
    <mergeCell ref="C41:F41"/>
    <mergeCell ref="E9:J9"/>
    <mergeCell ref="K9:N9"/>
    <mergeCell ref="O9:R9"/>
    <mergeCell ref="S9:X9"/>
    <mergeCell ref="C39:F39"/>
    <mergeCell ref="C40:F40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fitToHeight="1" fitToWidth="1" horizontalDpi="1200" verticalDpi="1200" orientation="landscape" paperSize="9" scale="4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B30"/>
  <sheetViews>
    <sheetView zoomScale="70" zoomScaleNormal="70" zoomScalePageLayoutView="0" workbookViewId="0" topLeftCell="A7">
      <selection activeCell="N16" sqref="N16"/>
    </sheetView>
  </sheetViews>
  <sheetFormatPr defaultColWidth="11.421875" defaultRowHeight="15"/>
  <cols>
    <col min="1" max="1" width="5.00390625" style="164" customWidth="1"/>
    <col min="2" max="2" width="5.00390625" style="162" customWidth="1"/>
    <col min="3" max="3" width="30.8515625" style="162" customWidth="1"/>
    <col min="4" max="4" width="23.8515625" style="162" customWidth="1"/>
    <col min="5" max="5" width="8.8515625" style="162" customWidth="1"/>
    <col min="6" max="6" width="6.28125" style="162" customWidth="1"/>
    <col min="7" max="7" width="8.28125" style="162" customWidth="1"/>
    <col min="8" max="8" width="5.00390625" style="162" customWidth="1"/>
    <col min="9" max="9" width="9.140625" style="162" customWidth="1"/>
    <col min="10" max="10" width="6.140625" style="162" customWidth="1"/>
    <col min="11" max="11" width="7.421875" style="162" customWidth="1"/>
    <col min="12" max="12" width="6.140625" style="162" customWidth="1"/>
    <col min="13" max="13" width="9.140625" style="162" customWidth="1"/>
    <col min="14" max="14" width="4.57421875" style="162" customWidth="1"/>
    <col min="15" max="15" width="8.00390625" style="162" customWidth="1"/>
    <col min="16" max="16" width="4.57421875" style="162" customWidth="1"/>
    <col min="17" max="17" width="9.28125" style="162" customWidth="1"/>
    <col min="18" max="18" width="5.140625" style="162" customWidth="1"/>
    <col min="19" max="19" width="7.7109375" style="162" customWidth="1"/>
    <col min="20" max="20" width="5.421875" style="162" customWidth="1"/>
    <col min="21" max="21" width="7.28125" style="162" customWidth="1"/>
    <col min="22" max="22" width="5.421875" style="162" customWidth="1"/>
    <col min="23" max="23" width="8.57421875" style="162" customWidth="1"/>
    <col min="24" max="24" width="9.00390625" style="162" customWidth="1"/>
    <col min="25" max="25" width="6.00390625" style="162" customWidth="1"/>
    <col min="26" max="26" width="11.28125" style="162" customWidth="1"/>
    <col min="27" max="16384" width="11.421875" style="162" customWidth="1"/>
  </cols>
  <sheetData>
    <row r="1" spans="2:12" ht="15">
      <c r="B1" s="6" t="s">
        <v>6</v>
      </c>
      <c r="C1" s="5"/>
      <c r="D1" s="5"/>
      <c r="E1" s="5"/>
      <c r="F1" s="5"/>
      <c r="G1" s="5"/>
      <c r="H1" s="5"/>
      <c r="I1" s="5"/>
      <c r="J1" s="2"/>
      <c r="K1" s="2"/>
      <c r="L1" s="2"/>
    </row>
    <row r="2" spans="2:12" ht="15">
      <c r="B2" s="6" t="s">
        <v>7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ht="15">
      <c r="B3" s="6" t="s">
        <v>8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ht="14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7.25">
      <c r="B5" s="1"/>
      <c r="C5" s="1"/>
      <c r="D5" s="9" t="s">
        <v>156</v>
      </c>
      <c r="E5" s="9"/>
      <c r="F5" s="1"/>
      <c r="G5" s="1"/>
      <c r="H5" s="1"/>
      <c r="I5" s="1"/>
      <c r="J5" s="1"/>
      <c r="K5" s="1"/>
      <c r="L5" s="1"/>
    </row>
    <row r="6" spans="2:12" ht="17.25">
      <c r="B6" s="1"/>
      <c r="C6" s="1"/>
      <c r="D6" s="9" t="s">
        <v>150</v>
      </c>
      <c r="E6" s="1"/>
      <c r="F6" s="1"/>
      <c r="G6" s="1"/>
      <c r="H6" s="1"/>
      <c r="I6" s="1"/>
      <c r="J6" s="1"/>
      <c r="K6" s="1"/>
      <c r="L6" s="1"/>
    </row>
    <row r="7" spans="1:28" ht="17.25">
      <c r="A7" s="133"/>
      <c r="B7" s="134"/>
      <c r="C7" s="134"/>
      <c r="D7" s="135" t="s">
        <v>42</v>
      </c>
      <c r="E7" s="134"/>
      <c r="F7" s="134"/>
      <c r="G7" s="134"/>
      <c r="H7" s="134"/>
      <c r="I7" s="134"/>
      <c r="J7" s="134"/>
      <c r="K7" s="134"/>
      <c r="L7" s="134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</row>
    <row r="8" spans="1:28" ht="15" thickBot="1">
      <c r="A8" s="133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</row>
    <row r="9" spans="1:28" ht="22.5" customHeight="1" thickBot="1">
      <c r="A9" s="133"/>
      <c r="B9" s="136"/>
      <c r="C9" s="136"/>
      <c r="D9" s="136"/>
      <c r="E9" s="440" t="s">
        <v>29</v>
      </c>
      <c r="F9" s="441"/>
      <c r="G9" s="441"/>
      <c r="H9" s="441"/>
      <c r="I9" s="441"/>
      <c r="J9" s="441"/>
      <c r="K9" s="441"/>
      <c r="L9" s="442"/>
      <c r="M9" s="443" t="s">
        <v>34</v>
      </c>
      <c r="N9" s="444"/>
      <c r="O9" s="444"/>
      <c r="P9" s="445"/>
      <c r="Q9" s="443" t="s">
        <v>35</v>
      </c>
      <c r="R9" s="444"/>
      <c r="S9" s="444"/>
      <c r="T9" s="444"/>
      <c r="U9" s="444"/>
      <c r="V9" s="445"/>
      <c r="W9" s="172" t="s">
        <v>15</v>
      </c>
      <c r="X9" s="172"/>
      <c r="Y9" s="173"/>
      <c r="Z9" s="136"/>
      <c r="AA9" s="133"/>
      <c r="AB9" s="133"/>
    </row>
    <row r="10" spans="1:54" ht="203.25" customHeight="1" thickBot="1">
      <c r="A10" s="133"/>
      <c r="B10" s="189" t="s">
        <v>0</v>
      </c>
      <c r="C10" s="181" t="s">
        <v>1</v>
      </c>
      <c r="D10" s="177" t="s">
        <v>2</v>
      </c>
      <c r="E10" s="165" t="s">
        <v>82</v>
      </c>
      <c r="F10" s="166" t="s">
        <v>24</v>
      </c>
      <c r="G10" s="169" t="s">
        <v>83</v>
      </c>
      <c r="H10" s="166" t="s">
        <v>24</v>
      </c>
      <c r="I10" s="169" t="s">
        <v>84</v>
      </c>
      <c r="J10" s="166" t="s">
        <v>25</v>
      </c>
      <c r="K10" s="167" t="s">
        <v>23</v>
      </c>
      <c r="L10" s="178" t="s">
        <v>30</v>
      </c>
      <c r="M10" s="165" t="s">
        <v>9</v>
      </c>
      <c r="N10" s="175" t="s">
        <v>26</v>
      </c>
      <c r="O10" s="174" t="s">
        <v>31</v>
      </c>
      <c r="P10" s="168" t="s">
        <v>32</v>
      </c>
      <c r="Q10" s="182" t="s">
        <v>3</v>
      </c>
      <c r="R10" s="175" t="s">
        <v>27</v>
      </c>
      <c r="S10" s="176" t="s">
        <v>5</v>
      </c>
      <c r="T10" s="179" t="s">
        <v>28</v>
      </c>
      <c r="U10" s="174" t="s">
        <v>31</v>
      </c>
      <c r="V10" s="168" t="s">
        <v>33</v>
      </c>
      <c r="W10" s="171" t="s">
        <v>20</v>
      </c>
      <c r="X10" s="170" t="s">
        <v>21</v>
      </c>
      <c r="Y10" s="186" t="s">
        <v>22</v>
      </c>
      <c r="Z10" s="140"/>
      <c r="AA10" s="141"/>
      <c r="AB10" s="133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</row>
    <row r="11" spans="2:54" ht="18">
      <c r="B11" s="72">
        <v>1</v>
      </c>
      <c r="C11" s="73" t="s">
        <v>96</v>
      </c>
      <c r="D11" s="96" t="s">
        <v>97</v>
      </c>
      <c r="E11" s="190">
        <v>27.375</v>
      </c>
      <c r="F11" s="158">
        <v>0</v>
      </c>
      <c r="G11" s="75">
        <v>43.5</v>
      </c>
      <c r="H11" s="74">
        <v>7</v>
      </c>
      <c r="I11" s="75">
        <v>24</v>
      </c>
      <c r="J11" s="61">
        <v>5</v>
      </c>
      <c r="K11" s="93">
        <f>(I11+G11+E11)/8</f>
        <v>11.859375</v>
      </c>
      <c r="L11" s="86">
        <v>19</v>
      </c>
      <c r="M11" s="60">
        <v>25</v>
      </c>
      <c r="N11" s="86">
        <v>9</v>
      </c>
      <c r="O11" s="60">
        <f>M11/2</f>
        <v>12.5</v>
      </c>
      <c r="P11" s="61">
        <f>N11</f>
        <v>9</v>
      </c>
      <c r="Q11" s="93">
        <v>11.5</v>
      </c>
      <c r="R11" s="74">
        <v>1</v>
      </c>
      <c r="S11" s="159">
        <v>9</v>
      </c>
      <c r="T11" s="180">
        <v>0</v>
      </c>
      <c r="U11" s="60">
        <f>(Q11+S11)/2</f>
        <v>10.25</v>
      </c>
      <c r="V11" s="61">
        <v>2</v>
      </c>
      <c r="W11" s="183">
        <f>SUM(E11+G11+I11+M11+Q11+S11)</f>
        <v>140.375</v>
      </c>
      <c r="X11" s="191">
        <f>SUM(W11/12)</f>
        <v>11.697916666666666</v>
      </c>
      <c r="Y11" s="187">
        <v>30</v>
      </c>
      <c r="Z11" s="193" t="s">
        <v>148</v>
      </c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</row>
    <row r="12" spans="1:54" s="85" customFormat="1" ht="18">
      <c r="A12" s="164"/>
      <c r="B12" s="76">
        <v>2</v>
      </c>
      <c r="C12" s="66" t="s">
        <v>94</v>
      </c>
      <c r="D12" s="97" t="s">
        <v>95</v>
      </c>
      <c r="E12" s="55">
        <v>42</v>
      </c>
      <c r="F12" s="77">
        <v>7</v>
      </c>
      <c r="G12" s="78">
        <v>30</v>
      </c>
      <c r="H12" s="77">
        <v>7</v>
      </c>
      <c r="I12" s="78">
        <v>20</v>
      </c>
      <c r="J12" s="56">
        <v>5</v>
      </c>
      <c r="K12" s="94">
        <f>(I12+G12+E12)/8</f>
        <v>11.5</v>
      </c>
      <c r="L12" s="87">
        <f>F12+H12+J12</f>
        <v>19</v>
      </c>
      <c r="M12" s="55">
        <v>21.5</v>
      </c>
      <c r="N12" s="87">
        <v>9</v>
      </c>
      <c r="O12" s="55">
        <f>M12/2</f>
        <v>10.75</v>
      </c>
      <c r="P12" s="56">
        <f>N12</f>
        <v>9</v>
      </c>
      <c r="Q12" s="94">
        <v>11</v>
      </c>
      <c r="R12" s="77">
        <v>1</v>
      </c>
      <c r="S12" s="78">
        <v>10</v>
      </c>
      <c r="T12" s="87">
        <v>1</v>
      </c>
      <c r="U12" s="55">
        <f>(Q12+S12)/2</f>
        <v>10.5</v>
      </c>
      <c r="V12" s="56">
        <f>R12+T12</f>
        <v>2</v>
      </c>
      <c r="W12" s="184">
        <f>SUM(E12+G12+I12+M12+Q12+S12)</f>
        <v>134.5</v>
      </c>
      <c r="X12" s="192">
        <f>SUM(W12/12)</f>
        <v>11.208333333333334</v>
      </c>
      <c r="Y12" s="188">
        <v>30</v>
      </c>
      <c r="Z12" s="194" t="s">
        <v>148</v>
      </c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</row>
    <row r="13" spans="1:54" s="85" customFormat="1" ht="18">
      <c r="A13" s="164"/>
      <c r="B13" s="76">
        <v>3</v>
      </c>
      <c r="C13" s="66" t="s">
        <v>93</v>
      </c>
      <c r="D13" s="97" t="s">
        <v>44</v>
      </c>
      <c r="E13" s="142">
        <v>28.5</v>
      </c>
      <c r="F13" s="129">
        <v>0</v>
      </c>
      <c r="G13" s="78">
        <v>32.25</v>
      </c>
      <c r="H13" s="77">
        <v>7</v>
      </c>
      <c r="I13" s="78">
        <v>24</v>
      </c>
      <c r="J13" s="56">
        <v>5</v>
      </c>
      <c r="K13" s="94">
        <f>(I13+G13+E13)/8</f>
        <v>10.59375</v>
      </c>
      <c r="L13" s="87">
        <v>19</v>
      </c>
      <c r="M13" s="55">
        <v>22</v>
      </c>
      <c r="N13" s="87">
        <v>9</v>
      </c>
      <c r="O13" s="55">
        <f>M13/2</f>
        <v>11</v>
      </c>
      <c r="P13" s="56">
        <f>N13</f>
        <v>9</v>
      </c>
      <c r="Q13" s="94">
        <v>11</v>
      </c>
      <c r="R13" s="77">
        <v>1</v>
      </c>
      <c r="S13" s="78">
        <v>10</v>
      </c>
      <c r="T13" s="87">
        <v>1</v>
      </c>
      <c r="U13" s="55">
        <f>(Q13+S13)/2</f>
        <v>10.5</v>
      </c>
      <c r="V13" s="56">
        <f>R13+T13</f>
        <v>2</v>
      </c>
      <c r="W13" s="184">
        <f>SUM(E13+G13+I13+M13+Q13+S13)</f>
        <v>127.75</v>
      </c>
      <c r="X13" s="192">
        <f>SUM(W13/12)</f>
        <v>10.645833333333334</v>
      </c>
      <c r="Y13" s="188">
        <f>L13+P13+V13</f>
        <v>30</v>
      </c>
      <c r="Z13" s="194" t="s">
        <v>148</v>
      </c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</row>
    <row r="14" spans="1:54" s="85" customFormat="1" ht="18" thickBot="1">
      <c r="A14" s="164"/>
      <c r="B14" s="79">
        <v>4</v>
      </c>
      <c r="C14" s="80" t="s">
        <v>91</v>
      </c>
      <c r="D14" s="98" t="s">
        <v>92</v>
      </c>
      <c r="E14" s="81">
        <v>30</v>
      </c>
      <c r="F14" s="82">
        <v>7</v>
      </c>
      <c r="G14" s="83">
        <v>30</v>
      </c>
      <c r="H14" s="82">
        <v>7</v>
      </c>
      <c r="I14" s="83">
        <v>20.5</v>
      </c>
      <c r="J14" s="84">
        <v>5</v>
      </c>
      <c r="K14" s="95">
        <f>(I14+G14+E14)/8</f>
        <v>10.0625</v>
      </c>
      <c r="L14" s="88">
        <f>F14+H14+J14</f>
        <v>19</v>
      </c>
      <c r="M14" s="81">
        <v>17</v>
      </c>
      <c r="N14" s="88">
        <v>9</v>
      </c>
      <c r="O14" s="81">
        <f>M14/2</f>
        <v>8.5</v>
      </c>
      <c r="P14" s="84">
        <f>N14</f>
        <v>9</v>
      </c>
      <c r="Q14" s="95">
        <v>11.5</v>
      </c>
      <c r="R14" s="82">
        <v>1</v>
      </c>
      <c r="S14" s="83">
        <v>11</v>
      </c>
      <c r="T14" s="88">
        <v>1</v>
      </c>
      <c r="U14" s="81">
        <f>(Q14+S14)/2</f>
        <v>11.25</v>
      </c>
      <c r="V14" s="84">
        <f>R14+T14</f>
        <v>2</v>
      </c>
      <c r="W14" s="185">
        <f>SUM(E14+G14+I14+M14+Q14+S14)</f>
        <v>120</v>
      </c>
      <c r="X14" s="211">
        <f>SUM(W14/12)</f>
        <v>10</v>
      </c>
      <c r="Y14" s="212">
        <v>30</v>
      </c>
      <c r="Z14" s="213" t="s">
        <v>148</v>
      </c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</row>
    <row r="15" spans="1:54" s="85" customFormat="1" ht="18" thickBot="1">
      <c r="A15" s="164"/>
      <c r="B15" s="195">
        <v>5</v>
      </c>
      <c r="C15" s="225" t="s">
        <v>89</v>
      </c>
      <c r="D15" s="226" t="s">
        <v>90</v>
      </c>
      <c r="E15" s="196">
        <v>30.75</v>
      </c>
      <c r="F15" s="197">
        <v>7</v>
      </c>
      <c r="G15" s="198">
        <v>24</v>
      </c>
      <c r="H15" s="199">
        <v>0</v>
      </c>
      <c r="I15" s="200">
        <v>22</v>
      </c>
      <c r="J15" s="201">
        <v>5</v>
      </c>
      <c r="K15" s="202">
        <f>(I15+G15+E15)/8</f>
        <v>9.59375</v>
      </c>
      <c r="L15" s="203">
        <f>F15+H15+J15</f>
        <v>12</v>
      </c>
      <c r="M15" s="215">
        <v>19</v>
      </c>
      <c r="N15" s="206">
        <v>0</v>
      </c>
      <c r="O15" s="214">
        <f>M15/2</f>
        <v>9.5</v>
      </c>
      <c r="P15" s="204">
        <f>N15</f>
        <v>0</v>
      </c>
      <c r="Q15" s="205">
        <v>11</v>
      </c>
      <c r="R15" s="197">
        <v>1</v>
      </c>
      <c r="S15" s="198">
        <v>9.5</v>
      </c>
      <c r="T15" s="206">
        <v>0</v>
      </c>
      <c r="U15" s="196">
        <f>(Q15+S15)/2</f>
        <v>10.25</v>
      </c>
      <c r="V15" s="201">
        <v>2</v>
      </c>
      <c r="W15" s="207">
        <f>SUM(E15+G15+I15+M15+Q15+S15)</f>
        <v>116.25</v>
      </c>
      <c r="X15" s="208">
        <f>SUM(W15/12)</f>
        <v>9.6875</v>
      </c>
      <c r="Y15" s="209">
        <f>L15+P15+V15</f>
        <v>14</v>
      </c>
      <c r="Z15" s="210" t="s">
        <v>149</v>
      </c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</row>
    <row r="16" spans="2:26" ht="17.25">
      <c r="B16" s="14"/>
      <c r="C16" s="15"/>
      <c r="D16" s="15"/>
      <c r="E16" s="16"/>
      <c r="F16" s="17"/>
      <c r="G16" s="18"/>
      <c r="H16" s="19"/>
      <c r="I16" s="17"/>
      <c r="J16" s="17"/>
      <c r="K16" s="17"/>
      <c r="L16" s="17"/>
      <c r="M16" s="16"/>
      <c r="N16" s="17"/>
      <c r="O16" s="17"/>
      <c r="P16" s="17"/>
      <c r="Q16" s="18"/>
      <c r="R16" s="19"/>
      <c r="S16" s="16"/>
      <c r="T16" s="17"/>
      <c r="U16" s="17"/>
      <c r="V16" s="17"/>
      <c r="W16" s="18"/>
      <c r="X16" s="18"/>
      <c r="Y16" s="19"/>
      <c r="Z16" s="3"/>
    </row>
    <row r="17" spans="3:25" ht="21">
      <c r="C17" s="91" t="s">
        <v>157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spans="3:25" ht="21">
      <c r="C18" s="91" t="s">
        <v>159</v>
      </c>
      <c r="D18" s="89"/>
      <c r="E18" s="89"/>
      <c r="F18" s="89"/>
      <c r="G18" s="89"/>
      <c r="H18" s="89"/>
      <c r="I18" s="89"/>
      <c r="J18" s="89"/>
      <c r="K18" s="163" t="s">
        <v>164</v>
      </c>
      <c r="L18" s="89"/>
      <c r="M18" s="89"/>
      <c r="N18" s="25"/>
      <c r="O18" s="25"/>
      <c r="P18" s="25"/>
      <c r="Q18" s="25"/>
      <c r="X18" s="89"/>
      <c r="Y18" s="89"/>
    </row>
    <row r="19" spans="3:25" ht="21">
      <c r="C19" s="91" t="s">
        <v>158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X19" s="89"/>
      <c r="Y19" s="89"/>
    </row>
    <row r="20" spans="3:25" ht="21">
      <c r="C20" s="89"/>
      <c r="D20" s="89"/>
      <c r="E20" s="89"/>
      <c r="F20" s="89"/>
      <c r="G20" s="89"/>
      <c r="H20" s="89"/>
      <c r="I20" s="89"/>
      <c r="J20" s="89"/>
      <c r="K20" s="89"/>
      <c r="L20" s="20" t="s">
        <v>39</v>
      </c>
      <c r="M20" s="89"/>
      <c r="N20" s="89"/>
      <c r="O20" s="89"/>
      <c r="P20" s="89"/>
      <c r="Q20" s="89"/>
      <c r="S20" s="36" t="s">
        <v>36</v>
      </c>
      <c r="T20" s="37"/>
      <c r="U20" s="37"/>
      <c r="V20" s="37"/>
      <c r="W20" s="37"/>
      <c r="X20" s="37"/>
      <c r="Y20" s="89"/>
    </row>
    <row r="21" spans="3:25" ht="21">
      <c r="C21" s="26" t="s">
        <v>152</v>
      </c>
      <c r="D21" s="89"/>
      <c r="E21" s="89"/>
      <c r="F21" s="89"/>
      <c r="G21" s="89"/>
      <c r="H21" s="89"/>
      <c r="I21" s="89"/>
      <c r="J21" s="89"/>
      <c r="K21" s="89"/>
      <c r="L21" s="89"/>
      <c r="M21" s="89" t="s">
        <v>40</v>
      </c>
      <c r="N21" s="89"/>
      <c r="O21" s="89"/>
      <c r="P21" s="89"/>
      <c r="Q21" s="89"/>
      <c r="S21" s="37"/>
      <c r="T21" s="36" t="s">
        <v>37</v>
      </c>
      <c r="U21" s="37"/>
      <c r="V21" s="37"/>
      <c r="W21" s="37"/>
      <c r="X21" s="37"/>
      <c r="Y21" s="89"/>
    </row>
    <row r="22" spans="3:25" ht="21">
      <c r="C22" s="26"/>
      <c r="D22" s="89"/>
      <c r="E22" s="89"/>
      <c r="F22" s="89"/>
      <c r="G22" s="89"/>
      <c r="H22" s="89"/>
      <c r="I22" s="89"/>
      <c r="J22" s="89"/>
      <c r="K22" s="89"/>
      <c r="L22" s="89"/>
      <c r="N22" s="89"/>
      <c r="O22" s="89"/>
      <c r="P22" s="89"/>
      <c r="Q22" s="89"/>
      <c r="T22" s="38" t="s">
        <v>38</v>
      </c>
      <c r="Y22" s="89"/>
    </row>
    <row r="23" spans="3:25" ht="21">
      <c r="C23" s="163" t="s">
        <v>43</v>
      </c>
      <c r="D23" s="89" t="s">
        <v>79</v>
      </c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Y23" s="89"/>
    </row>
    <row r="24" spans="4:25" ht="21">
      <c r="D24" s="89" t="s">
        <v>98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</row>
    <row r="25" spans="3:25" ht="21">
      <c r="C25" s="89"/>
      <c r="D25" s="89" t="s">
        <v>10</v>
      </c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</row>
    <row r="26" spans="4:25" ht="21">
      <c r="D26" s="89" t="s">
        <v>81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</row>
    <row r="27" spans="4:6" ht="21">
      <c r="D27" s="89" t="s">
        <v>100</v>
      </c>
      <c r="E27" s="89"/>
      <c r="F27" s="89"/>
    </row>
    <row r="28" ht="21">
      <c r="D28" s="89" t="s">
        <v>80</v>
      </c>
    </row>
    <row r="29" ht="21">
      <c r="D29" s="89" t="s">
        <v>11</v>
      </c>
    </row>
    <row r="30" spans="3:4" ht="21">
      <c r="C30" s="89"/>
      <c r="D30" s="89" t="s">
        <v>99</v>
      </c>
    </row>
  </sheetData>
  <sheetProtection password="880B" sheet="1" formatCells="0" formatColumns="0" formatRows="0" insertColumns="0" insertRows="0" insertHyperlinks="0" deleteColumns="0" deleteRows="0" sort="0" autoFilter="0" pivotTables="0"/>
  <mergeCells count="3">
    <mergeCell ref="E9:L9"/>
    <mergeCell ref="M9:P9"/>
    <mergeCell ref="Q9:V9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E48"/>
  <sheetViews>
    <sheetView zoomScale="73" zoomScaleNormal="73" zoomScalePageLayoutView="0" workbookViewId="0" topLeftCell="A49">
      <selection activeCell="A1" sqref="A1:AE48"/>
    </sheetView>
  </sheetViews>
  <sheetFormatPr defaultColWidth="11.421875" defaultRowHeight="15"/>
  <sheetData>
    <row r="1" spans="1:31" ht="18">
      <c r="A1" s="264"/>
      <c r="B1" s="235" t="s">
        <v>196</v>
      </c>
      <c r="C1" s="235"/>
      <c r="D1" s="235"/>
      <c r="E1" s="235"/>
      <c r="F1" s="235"/>
      <c r="G1" s="236"/>
      <c r="H1" s="121"/>
      <c r="I1" s="236"/>
      <c r="J1" s="236" t="s">
        <v>197</v>
      </c>
      <c r="K1" s="264"/>
      <c r="L1" s="264"/>
      <c r="M1" s="236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</row>
    <row r="2" spans="1:31" ht="15">
      <c r="A2" s="264"/>
      <c r="B2" s="6" t="s">
        <v>7</v>
      </c>
      <c r="C2" s="7"/>
      <c r="D2" s="7"/>
      <c r="E2" s="7"/>
      <c r="F2" s="7"/>
      <c r="G2" s="7"/>
      <c r="H2" s="7"/>
      <c r="I2" s="7"/>
      <c r="J2" s="7"/>
      <c r="K2" s="7"/>
      <c r="L2" s="7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</row>
    <row r="3" spans="1:31" ht="15">
      <c r="A3" s="264"/>
      <c r="B3" s="6" t="s">
        <v>8</v>
      </c>
      <c r="C3" s="7"/>
      <c r="D3" s="7"/>
      <c r="E3" s="7"/>
      <c r="F3" s="7"/>
      <c r="G3" s="7"/>
      <c r="H3" s="7"/>
      <c r="I3" s="7"/>
      <c r="J3" s="7"/>
      <c r="K3" s="7"/>
      <c r="L3" s="7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</row>
    <row r="4" spans="1:31" ht="18">
      <c r="A4" s="26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</row>
    <row r="5" spans="1:31" ht="18">
      <c r="A5" s="264"/>
      <c r="B5" s="9"/>
      <c r="C5" s="9"/>
      <c r="D5" s="12" t="s">
        <v>12</v>
      </c>
      <c r="E5" s="12"/>
      <c r="F5" s="12"/>
      <c r="G5" s="9"/>
      <c r="H5" s="4"/>
      <c r="I5" s="4"/>
      <c r="J5" s="4"/>
      <c r="K5" s="4"/>
      <c r="L5" s="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</row>
    <row r="6" spans="1:31" ht="18">
      <c r="A6" s="264"/>
      <c r="B6" s="9"/>
      <c r="C6" s="9"/>
      <c r="D6" s="12" t="s">
        <v>201</v>
      </c>
      <c r="E6" s="12"/>
      <c r="F6" s="12"/>
      <c r="G6" s="9"/>
      <c r="H6" s="4"/>
      <c r="I6" s="4"/>
      <c r="J6" s="4"/>
      <c r="K6" s="4"/>
      <c r="L6" s="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</row>
    <row r="7" spans="1:31" ht="18">
      <c r="A7" s="264"/>
      <c r="B7" s="9"/>
      <c r="C7" s="9"/>
      <c r="D7" s="12" t="s">
        <v>85</v>
      </c>
      <c r="E7" s="12"/>
      <c r="F7" s="12"/>
      <c r="G7" s="9"/>
      <c r="H7" s="4"/>
      <c r="I7" s="4"/>
      <c r="J7" s="4"/>
      <c r="K7" s="4"/>
      <c r="L7" s="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</row>
    <row r="8" spans="1:31" ht="18" thickBot="1">
      <c r="A8" s="26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</row>
    <row r="9" spans="1:31" ht="21" thickBot="1">
      <c r="A9" s="232"/>
      <c r="B9" s="234"/>
      <c r="C9" s="234"/>
      <c r="D9" s="234"/>
      <c r="E9" s="446" t="s">
        <v>50</v>
      </c>
      <c r="F9" s="447"/>
      <c r="G9" s="447"/>
      <c r="H9" s="447"/>
      <c r="I9" s="448"/>
      <c r="J9" s="449"/>
      <c r="K9" s="446" t="s">
        <v>13</v>
      </c>
      <c r="L9" s="447"/>
      <c r="M9" s="447"/>
      <c r="N9" s="450"/>
      <c r="O9" s="446" t="s">
        <v>34</v>
      </c>
      <c r="P9" s="447"/>
      <c r="Q9" s="447"/>
      <c r="R9" s="450"/>
      <c r="S9" s="446" t="s">
        <v>35</v>
      </c>
      <c r="T9" s="447"/>
      <c r="U9" s="447"/>
      <c r="V9" s="447"/>
      <c r="W9" s="447"/>
      <c r="X9" s="447"/>
      <c r="Y9" s="448"/>
      <c r="Z9" s="449"/>
      <c r="AA9" s="260" t="s">
        <v>77</v>
      </c>
      <c r="AB9" s="261"/>
      <c r="AC9" s="262"/>
      <c r="AD9" s="216"/>
      <c r="AE9" s="232"/>
    </row>
    <row r="10" spans="1:31" ht="409.5" thickBot="1">
      <c r="A10" s="232"/>
      <c r="B10" s="67" t="s">
        <v>0</v>
      </c>
      <c r="C10" s="67" t="s">
        <v>1</v>
      </c>
      <c r="D10" s="68" t="s">
        <v>2</v>
      </c>
      <c r="E10" s="69" t="s">
        <v>46</v>
      </c>
      <c r="F10" s="59" t="s">
        <v>47</v>
      </c>
      <c r="G10" s="69" t="s">
        <v>48</v>
      </c>
      <c r="H10" s="144" t="s">
        <v>49</v>
      </c>
      <c r="I10" s="256" t="s">
        <v>23</v>
      </c>
      <c r="J10" s="257" t="s">
        <v>78</v>
      </c>
      <c r="K10" s="147" t="s">
        <v>51</v>
      </c>
      <c r="L10" s="59" t="s">
        <v>18</v>
      </c>
      <c r="M10" s="145" t="s">
        <v>14</v>
      </c>
      <c r="N10" s="146" t="s">
        <v>52</v>
      </c>
      <c r="O10" s="124" t="s">
        <v>53</v>
      </c>
      <c r="P10" s="59" t="s">
        <v>18</v>
      </c>
      <c r="Q10" s="145" t="s">
        <v>31</v>
      </c>
      <c r="R10" s="146" t="s">
        <v>54</v>
      </c>
      <c r="S10" s="69" t="s">
        <v>3</v>
      </c>
      <c r="T10" s="59" t="s">
        <v>19</v>
      </c>
      <c r="U10" s="69" t="s">
        <v>55</v>
      </c>
      <c r="V10" s="59" t="s">
        <v>19</v>
      </c>
      <c r="W10" s="124" t="s">
        <v>56</v>
      </c>
      <c r="X10" s="144" t="s">
        <v>19</v>
      </c>
      <c r="Y10" s="256" t="s">
        <v>59</v>
      </c>
      <c r="Z10" s="257" t="s">
        <v>60</v>
      </c>
      <c r="AA10" s="148" t="s">
        <v>20</v>
      </c>
      <c r="AB10" s="70" t="s">
        <v>21</v>
      </c>
      <c r="AC10" s="70" t="s">
        <v>22</v>
      </c>
      <c r="AD10" s="71"/>
      <c r="AE10" s="125"/>
    </row>
    <row r="11" spans="1:31" ht="18">
      <c r="A11" s="264"/>
      <c r="B11" s="33">
        <v>1</v>
      </c>
      <c r="C11" s="247" t="s">
        <v>174</v>
      </c>
      <c r="D11" s="247" t="s">
        <v>167</v>
      </c>
      <c r="E11" s="237">
        <v>46.5</v>
      </c>
      <c r="F11" s="240">
        <v>8</v>
      </c>
      <c r="G11" s="237">
        <v>56.0625</v>
      </c>
      <c r="H11" s="240">
        <v>10</v>
      </c>
      <c r="I11" s="258">
        <f aca="true" t="shared" si="0" ref="I11:I30">(E11+G11)/6</f>
        <v>17.09375</v>
      </c>
      <c r="J11" s="259">
        <f aca="true" t="shared" si="1" ref="J11:J30">F11+H11</f>
        <v>18</v>
      </c>
      <c r="K11" s="237">
        <v>28.875</v>
      </c>
      <c r="L11" s="240">
        <v>3</v>
      </c>
      <c r="M11" s="237">
        <f aca="true" t="shared" si="2" ref="M11:M30">K11/2</f>
        <v>14.4375</v>
      </c>
      <c r="N11" s="240">
        <f aca="true" t="shared" si="3" ref="N11:N30">L11</f>
        <v>3</v>
      </c>
      <c r="O11" s="237">
        <v>34</v>
      </c>
      <c r="P11" s="240">
        <v>3</v>
      </c>
      <c r="Q11" s="237">
        <f aca="true" t="shared" si="4" ref="Q11:Q30">O11/2</f>
        <v>17</v>
      </c>
      <c r="R11" s="240">
        <f aca="true" t="shared" si="5" ref="R11:R30">P11</f>
        <v>3</v>
      </c>
      <c r="S11" s="237">
        <v>16</v>
      </c>
      <c r="T11" s="240">
        <v>2</v>
      </c>
      <c r="U11" s="237">
        <v>16</v>
      </c>
      <c r="V11" s="240">
        <v>2</v>
      </c>
      <c r="W11" s="237">
        <v>15</v>
      </c>
      <c r="X11" s="240">
        <v>2</v>
      </c>
      <c r="Y11" s="258">
        <f aca="true" t="shared" si="6" ref="Y11:Y30">(S11+U11+W11)/3</f>
        <v>15.666666666666666</v>
      </c>
      <c r="Z11" s="259">
        <f aca="true" t="shared" si="7" ref="Z11:Z30">T11+V11+X11</f>
        <v>6</v>
      </c>
      <c r="AA11" s="57">
        <f aca="true" t="shared" si="8" ref="AA11:AA30">(W11+U11+S11+O11+K11+G11+E11)</f>
        <v>212.4375</v>
      </c>
      <c r="AB11" s="57">
        <f aca="true" t="shared" si="9" ref="AB11:AB30">AA11/13</f>
        <v>16.341346153846153</v>
      </c>
      <c r="AC11" s="45">
        <v>30</v>
      </c>
      <c r="AD11" s="251" t="s">
        <v>148</v>
      </c>
      <c r="AE11" s="264"/>
    </row>
    <row r="12" spans="1:31" ht="18">
      <c r="A12" s="264"/>
      <c r="B12" s="39">
        <v>2</v>
      </c>
      <c r="C12" s="248" t="s">
        <v>178</v>
      </c>
      <c r="D12" s="248" t="s">
        <v>61</v>
      </c>
      <c r="E12" s="238">
        <v>42.269999999999996</v>
      </c>
      <c r="F12" s="241">
        <v>8</v>
      </c>
      <c r="G12" s="238">
        <v>50.0625</v>
      </c>
      <c r="H12" s="241">
        <v>10</v>
      </c>
      <c r="I12" s="238">
        <f t="shared" si="0"/>
        <v>15.38875</v>
      </c>
      <c r="J12" s="241">
        <f t="shared" si="1"/>
        <v>18</v>
      </c>
      <c r="K12" s="238">
        <v>30.5</v>
      </c>
      <c r="L12" s="241">
        <v>3</v>
      </c>
      <c r="M12" s="238">
        <f t="shared" si="2"/>
        <v>15.25</v>
      </c>
      <c r="N12" s="241">
        <f t="shared" si="3"/>
        <v>3</v>
      </c>
      <c r="O12" s="239">
        <v>34</v>
      </c>
      <c r="P12" s="241">
        <v>3</v>
      </c>
      <c r="Q12" s="238">
        <f t="shared" si="4"/>
        <v>17</v>
      </c>
      <c r="R12" s="241">
        <f t="shared" si="5"/>
        <v>3</v>
      </c>
      <c r="S12" s="238">
        <v>19</v>
      </c>
      <c r="T12" s="241">
        <v>2</v>
      </c>
      <c r="U12" s="245">
        <v>16</v>
      </c>
      <c r="V12" s="241">
        <v>2</v>
      </c>
      <c r="W12" s="238">
        <v>17</v>
      </c>
      <c r="X12" s="241">
        <v>2</v>
      </c>
      <c r="Y12" s="238">
        <f t="shared" si="6"/>
        <v>17.333333333333332</v>
      </c>
      <c r="Z12" s="241">
        <f t="shared" si="7"/>
        <v>6</v>
      </c>
      <c r="AA12" s="44">
        <f t="shared" si="8"/>
        <v>208.83249999999998</v>
      </c>
      <c r="AB12" s="44">
        <f t="shared" si="9"/>
        <v>16.06403846153846</v>
      </c>
      <c r="AC12" s="46">
        <v>30</v>
      </c>
      <c r="AD12" s="252" t="s">
        <v>148</v>
      </c>
      <c r="AE12" s="264"/>
    </row>
    <row r="13" spans="1:31" ht="18">
      <c r="A13" s="264"/>
      <c r="B13" s="39">
        <v>3</v>
      </c>
      <c r="C13" s="248" t="s">
        <v>169</v>
      </c>
      <c r="D13" s="248" t="s">
        <v>170</v>
      </c>
      <c r="E13" s="238">
        <v>43.32</v>
      </c>
      <c r="F13" s="241">
        <v>8</v>
      </c>
      <c r="G13" s="238">
        <v>50.8125</v>
      </c>
      <c r="H13" s="241">
        <v>10</v>
      </c>
      <c r="I13" s="238">
        <f t="shared" si="0"/>
        <v>15.688749999999999</v>
      </c>
      <c r="J13" s="241">
        <f t="shared" si="1"/>
        <v>18</v>
      </c>
      <c r="K13" s="238">
        <v>29.25</v>
      </c>
      <c r="L13" s="241">
        <v>3</v>
      </c>
      <c r="M13" s="238">
        <f t="shared" si="2"/>
        <v>14.625</v>
      </c>
      <c r="N13" s="241">
        <f t="shared" si="3"/>
        <v>3</v>
      </c>
      <c r="O13" s="238">
        <v>34</v>
      </c>
      <c r="P13" s="241">
        <v>3</v>
      </c>
      <c r="Q13" s="238">
        <f t="shared" si="4"/>
        <v>17</v>
      </c>
      <c r="R13" s="241">
        <f t="shared" si="5"/>
        <v>3</v>
      </c>
      <c r="S13" s="238">
        <v>19</v>
      </c>
      <c r="T13" s="241">
        <v>2</v>
      </c>
      <c r="U13" s="238">
        <v>16</v>
      </c>
      <c r="V13" s="241">
        <v>2</v>
      </c>
      <c r="W13" s="238">
        <v>14.5</v>
      </c>
      <c r="X13" s="241">
        <v>2</v>
      </c>
      <c r="Y13" s="238">
        <f t="shared" si="6"/>
        <v>16.5</v>
      </c>
      <c r="Z13" s="241">
        <f t="shared" si="7"/>
        <v>6</v>
      </c>
      <c r="AA13" s="44">
        <f t="shared" si="8"/>
        <v>206.8825</v>
      </c>
      <c r="AB13" s="44">
        <f t="shared" si="9"/>
        <v>15.91403846153846</v>
      </c>
      <c r="AC13" s="46">
        <v>30</v>
      </c>
      <c r="AD13" s="252" t="s">
        <v>148</v>
      </c>
      <c r="AE13" s="264"/>
    </row>
    <row r="14" spans="1:31" ht="18">
      <c r="A14" s="264"/>
      <c r="B14" s="39">
        <v>4</v>
      </c>
      <c r="C14" s="248" t="s">
        <v>189</v>
      </c>
      <c r="D14" s="248" t="s">
        <v>167</v>
      </c>
      <c r="E14" s="239">
        <v>42</v>
      </c>
      <c r="F14" s="241">
        <v>8</v>
      </c>
      <c r="G14" s="239">
        <v>53.625</v>
      </c>
      <c r="H14" s="241">
        <v>10</v>
      </c>
      <c r="I14" s="238">
        <f t="shared" si="0"/>
        <v>15.9375</v>
      </c>
      <c r="J14" s="241">
        <f t="shared" si="1"/>
        <v>18</v>
      </c>
      <c r="K14" s="245">
        <v>23.5</v>
      </c>
      <c r="L14" s="241">
        <v>3</v>
      </c>
      <c r="M14" s="245">
        <f t="shared" si="2"/>
        <v>11.75</v>
      </c>
      <c r="N14" s="244">
        <f t="shared" si="3"/>
        <v>3</v>
      </c>
      <c r="O14" s="245">
        <v>34</v>
      </c>
      <c r="P14" s="241">
        <v>3</v>
      </c>
      <c r="Q14" s="245">
        <f t="shared" si="4"/>
        <v>17</v>
      </c>
      <c r="R14" s="244">
        <f t="shared" si="5"/>
        <v>3</v>
      </c>
      <c r="S14" s="245">
        <v>17</v>
      </c>
      <c r="T14" s="241">
        <v>2</v>
      </c>
      <c r="U14" s="245">
        <v>18</v>
      </c>
      <c r="V14" s="241">
        <v>2</v>
      </c>
      <c r="W14" s="238">
        <v>15</v>
      </c>
      <c r="X14" s="241">
        <v>2</v>
      </c>
      <c r="Y14" s="238">
        <f t="shared" si="6"/>
        <v>16.666666666666668</v>
      </c>
      <c r="Z14" s="241">
        <f t="shared" si="7"/>
        <v>6</v>
      </c>
      <c r="AA14" s="44">
        <f t="shared" si="8"/>
        <v>203.125</v>
      </c>
      <c r="AB14" s="44">
        <f t="shared" si="9"/>
        <v>15.625</v>
      </c>
      <c r="AC14" s="46">
        <v>30</v>
      </c>
      <c r="AD14" s="252" t="s">
        <v>148</v>
      </c>
      <c r="AE14" s="264"/>
    </row>
    <row r="15" spans="1:31" ht="18">
      <c r="A15" s="264"/>
      <c r="B15" s="39">
        <v>5</v>
      </c>
      <c r="C15" s="248" t="s">
        <v>186</v>
      </c>
      <c r="D15" s="248" t="s">
        <v>168</v>
      </c>
      <c r="E15" s="239">
        <v>42.39</v>
      </c>
      <c r="F15" s="241">
        <v>8</v>
      </c>
      <c r="G15" s="239">
        <v>49.125</v>
      </c>
      <c r="H15" s="241">
        <v>10</v>
      </c>
      <c r="I15" s="238">
        <f t="shared" si="0"/>
        <v>15.2525</v>
      </c>
      <c r="J15" s="241">
        <f t="shared" si="1"/>
        <v>18</v>
      </c>
      <c r="K15" s="245">
        <v>29.25</v>
      </c>
      <c r="L15" s="241">
        <v>3</v>
      </c>
      <c r="M15" s="245">
        <f t="shared" si="2"/>
        <v>14.625</v>
      </c>
      <c r="N15" s="244">
        <f t="shared" si="3"/>
        <v>3</v>
      </c>
      <c r="O15" s="245">
        <v>30</v>
      </c>
      <c r="P15" s="241">
        <v>3</v>
      </c>
      <c r="Q15" s="245">
        <f t="shared" si="4"/>
        <v>15</v>
      </c>
      <c r="R15" s="244">
        <f t="shared" si="5"/>
        <v>3</v>
      </c>
      <c r="S15" s="245">
        <v>17</v>
      </c>
      <c r="T15" s="241">
        <v>2</v>
      </c>
      <c r="U15" s="245">
        <v>18</v>
      </c>
      <c r="V15" s="241">
        <v>2</v>
      </c>
      <c r="W15" s="238">
        <v>15.5</v>
      </c>
      <c r="X15" s="241">
        <v>2</v>
      </c>
      <c r="Y15" s="238">
        <f t="shared" si="6"/>
        <v>16.833333333333332</v>
      </c>
      <c r="Z15" s="241">
        <f t="shared" si="7"/>
        <v>6</v>
      </c>
      <c r="AA15" s="44">
        <f t="shared" si="8"/>
        <v>201.265</v>
      </c>
      <c r="AB15" s="44">
        <f t="shared" si="9"/>
        <v>15.481923076923076</v>
      </c>
      <c r="AC15" s="46">
        <v>30</v>
      </c>
      <c r="AD15" s="252" t="s">
        <v>148</v>
      </c>
      <c r="AE15" s="264"/>
    </row>
    <row r="16" spans="1:31" ht="18">
      <c r="A16" s="264"/>
      <c r="B16" s="39">
        <v>6</v>
      </c>
      <c r="C16" s="248" t="s">
        <v>173</v>
      </c>
      <c r="D16" s="248" t="s">
        <v>170</v>
      </c>
      <c r="E16" s="238">
        <v>40.89</v>
      </c>
      <c r="F16" s="241">
        <v>8</v>
      </c>
      <c r="G16" s="238">
        <v>54</v>
      </c>
      <c r="H16" s="241">
        <v>10</v>
      </c>
      <c r="I16" s="238">
        <f t="shared" si="0"/>
        <v>15.815</v>
      </c>
      <c r="J16" s="241">
        <f t="shared" si="1"/>
        <v>18</v>
      </c>
      <c r="K16" s="245">
        <v>31.125</v>
      </c>
      <c r="L16" s="241">
        <v>3</v>
      </c>
      <c r="M16" s="238">
        <f t="shared" si="2"/>
        <v>15.5625</v>
      </c>
      <c r="N16" s="241">
        <f t="shared" si="3"/>
        <v>3</v>
      </c>
      <c r="O16" s="238">
        <v>32</v>
      </c>
      <c r="P16" s="241">
        <v>3</v>
      </c>
      <c r="Q16" s="238">
        <f t="shared" si="4"/>
        <v>16</v>
      </c>
      <c r="R16" s="241">
        <f t="shared" si="5"/>
        <v>3</v>
      </c>
      <c r="S16" s="238">
        <v>16</v>
      </c>
      <c r="T16" s="241">
        <v>2</v>
      </c>
      <c r="U16" s="245">
        <v>16</v>
      </c>
      <c r="V16" s="241">
        <v>2</v>
      </c>
      <c r="W16" s="238">
        <v>11</v>
      </c>
      <c r="X16" s="241">
        <v>2</v>
      </c>
      <c r="Y16" s="238">
        <f t="shared" si="6"/>
        <v>14.333333333333334</v>
      </c>
      <c r="Z16" s="241">
        <f t="shared" si="7"/>
        <v>6</v>
      </c>
      <c r="AA16" s="44">
        <f t="shared" si="8"/>
        <v>201.015</v>
      </c>
      <c r="AB16" s="44">
        <f t="shared" si="9"/>
        <v>15.462692307692306</v>
      </c>
      <c r="AC16" s="46">
        <v>30</v>
      </c>
      <c r="AD16" s="252" t="s">
        <v>148</v>
      </c>
      <c r="AE16" s="264"/>
    </row>
    <row r="17" spans="1:31" ht="18">
      <c r="A17" s="264"/>
      <c r="B17" s="39">
        <v>7</v>
      </c>
      <c r="C17" s="248" t="s">
        <v>192</v>
      </c>
      <c r="D17" s="248" t="s">
        <v>4</v>
      </c>
      <c r="E17" s="239">
        <v>42.18</v>
      </c>
      <c r="F17" s="241">
        <v>8</v>
      </c>
      <c r="G17" s="239">
        <v>46.3125</v>
      </c>
      <c r="H17" s="241">
        <v>10</v>
      </c>
      <c r="I17" s="238">
        <f t="shared" si="0"/>
        <v>14.748750000000001</v>
      </c>
      <c r="J17" s="241">
        <f t="shared" si="1"/>
        <v>18</v>
      </c>
      <c r="K17" s="245">
        <v>25.5</v>
      </c>
      <c r="L17" s="241">
        <v>3</v>
      </c>
      <c r="M17" s="245">
        <f t="shared" si="2"/>
        <v>12.75</v>
      </c>
      <c r="N17" s="244">
        <f t="shared" si="3"/>
        <v>3</v>
      </c>
      <c r="O17" s="245">
        <v>34</v>
      </c>
      <c r="P17" s="241">
        <v>3</v>
      </c>
      <c r="Q17" s="245">
        <f t="shared" si="4"/>
        <v>17</v>
      </c>
      <c r="R17" s="244">
        <f t="shared" si="5"/>
        <v>3</v>
      </c>
      <c r="S17" s="245">
        <v>16</v>
      </c>
      <c r="T17" s="241">
        <v>2</v>
      </c>
      <c r="U17" s="245">
        <v>18</v>
      </c>
      <c r="V17" s="241">
        <v>2</v>
      </c>
      <c r="W17" s="238">
        <v>15.5</v>
      </c>
      <c r="X17" s="241">
        <v>2</v>
      </c>
      <c r="Y17" s="238">
        <f t="shared" si="6"/>
        <v>16.5</v>
      </c>
      <c r="Z17" s="241">
        <f t="shared" si="7"/>
        <v>6</v>
      </c>
      <c r="AA17" s="44">
        <f t="shared" si="8"/>
        <v>197.4925</v>
      </c>
      <c r="AB17" s="44">
        <f t="shared" si="9"/>
        <v>15.19173076923077</v>
      </c>
      <c r="AC17" s="46">
        <v>30</v>
      </c>
      <c r="AD17" s="252" t="s">
        <v>148</v>
      </c>
      <c r="AE17" s="264"/>
    </row>
    <row r="18" spans="1:31" ht="18">
      <c r="A18" s="264"/>
      <c r="B18" s="39">
        <v>8</v>
      </c>
      <c r="C18" s="248" t="s">
        <v>175</v>
      </c>
      <c r="D18" s="248" t="s">
        <v>166</v>
      </c>
      <c r="E18" s="238">
        <v>46.14</v>
      </c>
      <c r="F18" s="241">
        <v>8</v>
      </c>
      <c r="G18" s="238">
        <v>38.25</v>
      </c>
      <c r="H18" s="241">
        <v>10</v>
      </c>
      <c r="I18" s="238">
        <f t="shared" si="0"/>
        <v>14.065</v>
      </c>
      <c r="J18" s="241">
        <f t="shared" si="1"/>
        <v>18</v>
      </c>
      <c r="K18" s="238">
        <v>33.5</v>
      </c>
      <c r="L18" s="241">
        <v>3</v>
      </c>
      <c r="M18" s="238">
        <f t="shared" si="2"/>
        <v>16.75</v>
      </c>
      <c r="N18" s="241">
        <f t="shared" si="3"/>
        <v>3</v>
      </c>
      <c r="O18" s="238">
        <v>30</v>
      </c>
      <c r="P18" s="241">
        <v>3</v>
      </c>
      <c r="Q18" s="238">
        <f t="shared" si="4"/>
        <v>15</v>
      </c>
      <c r="R18" s="241">
        <f t="shared" si="5"/>
        <v>3</v>
      </c>
      <c r="S18" s="238">
        <v>16</v>
      </c>
      <c r="T18" s="241">
        <v>2</v>
      </c>
      <c r="U18" s="238">
        <v>16</v>
      </c>
      <c r="V18" s="241">
        <v>2</v>
      </c>
      <c r="W18" s="238">
        <v>16</v>
      </c>
      <c r="X18" s="241">
        <v>2</v>
      </c>
      <c r="Y18" s="238">
        <f t="shared" si="6"/>
        <v>16</v>
      </c>
      <c r="Z18" s="241">
        <f t="shared" si="7"/>
        <v>6</v>
      </c>
      <c r="AA18" s="44">
        <f t="shared" si="8"/>
        <v>195.89</v>
      </c>
      <c r="AB18" s="44">
        <f t="shared" si="9"/>
        <v>15.068461538461538</v>
      </c>
      <c r="AC18" s="46">
        <v>30</v>
      </c>
      <c r="AD18" s="252" t="s">
        <v>148</v>
      </c>
      <c r="AE18" s="264"/>
    </row>
    <row r="19" spans="1:31" ht="18">
      <c r="A19" s="264"/>
      <c r="B19" s="39">
        <v>9</v>
      </c>
      <c r="C19" s="248" t="s">
        <v>177</v>
      </c>
      <c r="D19" s="248" t="s">
        <v>168</v>
      </c>
      <c r="E19" s="238">
        <v>37.5</v>
      </c>
      <c r="F19" s="241">
        <v>8</v>
      </c>
      <c r="G19" s="238">
        <v>42.9375</v>
      </c>
      <c r="H19" s="241">
        <v>10</v>
      </c>
      <c r="I19" s="238">
        <f t="shared" si="0"/>
        <v>13.40625</v>
      </c>
      <c r="J19" s="241">
        <f t="shared" si="1"/>
        <v>18</v>
      </c>
      <c r="K19" s="238">
        <v>26.25</v>
      </c>
      <c r="L19" s="241">
        <v>3</v>
      </c>
      <c r="M19" s="238">
        <f t="shared" si="2"/>
        <v>13.125</v>
      </c>
      <c r="N19" s="241">
        <f t="shared" si="3"/>
        <v>3</v>
      </c>
      <c r="O19" s="238">
        <v>34</v>
      </c>
      <c r="P19" s="241">
        <v>3</v>
      </c>
      <c r="Q19" s="238">
        <f t="shared" si="4"/>
        <v>17</v>
      </c>
      <c r="R19" s="241">
        <f t="shared" si="5"/>
        <v>3</v>
      </c>
      <c r="S19" s="238">
        <v>17</v>
      </c>
      <c r="T19" s="241">
        <v>2</v>
      </c>
      <c r="U19" s="238">
        <v>18</v>
      </c>
      <c r="V19" s="241">
        <v>2</v>
      </c>
      <c r="W19" s="238">
        <v>14</v>
      </c>
      <c r="X19" s="241">
        <v>2</v>
      </c>
      <c r="Y19" s="238">
        <f t="shared" si="6"/>
        <v>16.333333333333332</v>
      </c>
      <c r="Z19" s="241">
        <f t="shared" si="7"/>
        <v>6</v>
      </c>
      <c r="AA19" s="44">
        <f t="shared" si="8"/>
        <v>189.6875</v>
      </c>
      <c r="AB19" s="44">
        <f t="shared" si="9"/>
        <v>14.591346153846153</v>
      </c>
      <c r="AC19" s="46">
        <v>30</v>
      </c>
      <c r="AD19" s="252" t="s">
        <v>148</v>
      </c>
      <c r="AE19" s="264"/>
    </row>
    <row r="20" spans="1:31" ht="18">
      <c r="A20" s="264"/>
      <c r="B20" s="39">
        <v>10</v>
      </c>
      <c r="C20" s="248" t="s">
        <v>193</v>
      </c>
      <c r="D20" s="248" t="s">
        <v>194</v>
      </c>
      <c r="E20" s="239">
        <v>37.68</v>
      </c>
      <c r="F20" s="241">
        <v>8</v>
      </c>
      <c r="G20" s="239">
        <v>39.9375</v>
      </c>
      <c r="H20" s="241">
        <v>10</v>
      </c>
      <c r="I20" s="238">
        <f t="shared" si="0"/>
        <v>12.936250000000001</v>
      </c>
      <c r="J20" s="241">
        <f t="shared" si="1"/>
        <v>18</v>
      </c>
      <c r="K20" s="245">
        <v>30.5</v>
      </c>
      <c r="L20" s="241">
        <v>3</v>
      </c>
      <c r="M20" s="245">
        <f t="shared" si="2"/>
        <v>15.25</v>
      </c>
      <c r="N20" s="244">
        <f t="shared" si="3"/>
        <v>3</v>
      </c>
      <c r="O20" s="245">
        <v>32</v>
      </c>
      <c r="P20" s="241">
        <v>3</v>
      </c>
      <c r="Q20" s="245">
        <f t="shared" si="4"/>
        <v>16</v>
      </c>
      <c r="R20" s="244">
        <f t="shared" si="5"/>
        <v>3</v>
      </c>
      <c r="S20" s="245">
        <v>17</v>
      </c>
      <c r="T20" s="241">
        <v>2</v>
      </c>
      <c r="U20" s="245">
        <v>18.5</v>
      </c>
      <c r="V20" s="241">
        <v>2</v>
      </c>
      <c r="W20" s="238">
        <v>13.5</v>
      </c>
      <c r="X20" s="241">
        <v>2</v>
      </c>
      <c r="Y20" s="238">
        <f t="shared" si="6"/>
        <v>16.333333333333332</v>
      </c>
      <c r="Z20" s="241">
        <f t="shared" si="7"/>
        <v>6</v>
      </c>
      <c r="AA20" s="44">
        <f t="shared" si="8"/>
        <v>189.1175</v>
      </c>
      <c r="AB20" s="44">
        <f t="shared" si="9"/>
        <v>14.547500000000001</v>
      </c>
      <c r="AC20" s="46">
        <v>30</v>
      </c>
      <c r="AD20" s="252" t="s">
        <v>148</v>
      </c>
      <c r="AE20" s="264"/>
    </row>
    <row r="21" spans="1:31" ht="18">
      <c r="A21" s="264"/>
      <c r="B21" s="39">
        <v>11</v>
      </c>
      <c r="C21" s="248" t="s">
        <v>181</v>
      </c>
      <c r="D21" s="248" t="s">
        <v>182</v>
      </c>
      <c r="E21" s="238">
        <v>36.18</v>
      </c>
      <c r="F21" s="241">
        <v>8</v>
      </c>
      <c r="G21" s="238">
        <v>45.9375</v>
      </c>
      <c r="H21" s="241">
        <v>10</v>
      </c>
      <c r="I21" s="238">
        <f t="shared" si="0"/>
        <v>13.686250000000001</v>
      </c>
      <c r="J21" s="241">
        <f t="shared" si="1"/>
        <v>18</v>
      </c>
      <c r="K21" s="239">
        <v>24</v>
      </c>
      <c r="L21" s="241">
        <v>3</v>
      </c>
      <c r="M21" s="238">
        <f t="shared" si="2"/>
        <v>12</v>
      </c>
      <c r="N21" s="241">
        <f t="shared" si="3"/>
        <v>3</v>
      </c>
      <c r="O21" s="239">
        <v>34</v>
      </c>
      <c r="P21" s="241">
        <v>3</v>
      </c>
      <c r="Q21" s="238">
        <f t="shared" si="4"/>
        <v>17</v>
      </c>
      <c r="R21" s="241">
        <f t="shared" si="5"/>
        <v>3</v>
      </c>
      <c r="S21" s="238">
        <v>16</v>
      </c>
      <c r="T21" s="241">
        <v>2</v>
      </c>
      <c r="U21" s="245">
        <v>16</v>
      </c>
      <c r="V21" s="241">
        <v>2</v>
      </c>
      <c r="W21" s="238">
        <v>16</v>
      </c>
      <c r="X21" s="241">
        <v>2</v>
      </c>
      <c r="Y21" s="238">
        <f t="shared" si="6"/>
        <v>16</v>
      </c>
      <c r="Z21" s="241">
        <f t="shared" si="7"/>
        <v>6</v>
      </c>
      <c r="AA21" s="44">
        <f t="shared" si="8"/>
        <v>188.1175</v>
      </c>
      <c r="AB21" s="44">
        <f t="shared" si="9"/>
        <v>14.470576923076923</v>
      </c>
      <c r="AC21" s="46">
        <v>30</v>
      </c>
      <c r="AD21" s="252" t="s">
        <v>148</v>
      </c>
      <c r="AE21" s="264"/>
    </row>
    <row r="22" spans="1:31" ht="18">
      <c r="A22" s="264"/>
      <c r="B22" s="39">
        <v>12</v>
      </c>
      <c r="C22" s="248" t="s">
        <v>190</v>
      </c>
      <c r="D22" s="248" t="s">
        <v>191</v>
      </c>
      <c r="E22" s="239">
        <v>39.57</v>
      </c>
      <c r="F22" s="241">
        <v>8</v>
      </c>
      <c r="G22" s="239">
        <v>45.75</v>
      </c>
      <c r="H22" s="241">
        <v>10</v>
      </c>
      <c r="I22" s="238">
        <f t="shared" si="0"/>
        <v>14.219999999999999</v>
      </c>
      <c r="J22" s="241">
        <f t="shared" si="1"/>
        <v>18</v>
      </c>
      <c r="K22" s="245">
        <v>21.125</v>
      </c>
      <c r="L22" s="241">
        <v>3</v>
      </c>
      <c r="M22" s="245">
        <f t="shared" si="2"/>
        <v>10.5625</v>
      </c>
      <c r="N22" s="244">
        <f t="shared" si="3"/>
        <v>3</v>
      </c>
      <c r="O22" s="245">
        <v>26</v>
      </c>
      <c r="P22" s="241">
        <v>3</v>
      </c>
      <c r="Q22" s="245">
        <f t="shared" si="4"/>
        <v>13</v>
      </c>
      <c r="R22" s="244">
        <f t="shared" si="5"/>
        <v>3</v>
      </c>
      <c r="S22" s="245">
        <v>16</v>
      </c>
      <c r="T22" s="241">
        <v>2</v>
      </c>
      <c r="U22" s="245">
        <v>18</v>
      </c>
      <c r="V22" s="241">
        <v>2</v>
      </c>
      <c r="W22" s="238">
        <v>17.5</v>
      </c>
      <c r="X22" s="241">
        <v>2</v>
      </c>
      <c r="Y22" s="238">
        <f t="shared" si="6"/>
        <v>17.166666666666668</v>
      </c>
      <c r="Z22" s="241">
        <f t="shared" si="7"/>
        <v>6</v>
      </c>
      <c r="AA22" s="44">
        <f t="shared" si="8"/>
        <v>183.945</v>
      </c>
      <c r="AB22" s="44">
        <f t="shared" si="9"/>
        <v>14.149615384615384</v>
      </c>
      <c r="AC22" s="46">
        <v>30</v>
      </c>
      <c r="AD22" s="252" t="s">
        <v>148</v>
      </c>
      <c r="AE22" s="264"/>
    </row>
    <row r="23" spans="1:31" ht="18">
      <c r="A23" s="264"/>
      <c r="B23" s="39">
        <v>13</v>
      </c>
      <c r="C23" s="248" t="s">
        <v>187</v>
      </c>
      <c r="D23" s="248" t="s">
        <v>188</v>
      </c>
      <c r="E23" s="239">
        <v>37.5</v>
      </c>
      <c r="F23" s="241">
        <v>8</v>
      </c>
      <c r="G23" s="239">
        <v>31.3125</v>
      </c>
      <c r="H23" s="241">
        <v>10</v>
      </c>
      <c r="I23" s="238">
        <f t="shared" si="0"/>
        <v>11.46875</v>
      </c>
      <c r="J23" s="241">
        <f t="shared" si="1"/>
        <v>18</v>
      </c>
      <c r="K23" s="245">
        <v>25.83333334</v>
      </c>
      <c r="L23" s="241">
        <v>3</v>
      </c>
      <c r="M23" s="245">
        <f t="shared" si="2"/>
        <v>12.91666667</v>
      </c>
      <c r="N23" s="244">
        <f t="shared" si="3"/>
        <v>3</v>
      </c>
      <c r="O23" s="245">
        <v>34</v>
      </c>
      <c r="P23" s="241">
        <v>3</v>
      </c>
      <c r="Q23" s="245">
        <f t="shared" si="4"/>
        <v>17</v>
      </c>
      <c r="R23" s="244">
        <f t="shared" si="5"/>
        <v>3</v>
      </c>
      <c r="S23" s="245">
        <v>17</v>
      </c>
      <c r="T23" s="241">
        <v>2</v>
      </c>
      <c r="U23" s="245">
        <v>18</v>
      </c>
      <c r="V23" s="241">
        <v>2</v>
      </c>
      <c r="W23" s="238">
        <v>14.5</v>
      </c>
      <c r="X23" s="241">
        <v>2</v>
      </c>
      <c r="Y23" s="238">
        <f t="shared" si="6"/>
        <v>16.5</v>
      </c>
      <c r="Z23" s="241">
        <f t="shared" si="7"/>
        <v>6</v>
      </c>
      <c r="AA23" s="44">
        <f t="shared" si="8"/>
        <v>178.14583334</v>
      </c>
      <c r="AB23" s="44">
        <f t="shared" si="9"/>
        <v>13.70352564153846</v>
      </c>
      <c r="AC23" s="46">
        <v>30</v>
      </c>
      <c r="AD23" s="252" t="s">
        <v>148</v>
      </c>
      <c r="AE23" s="264"/>
    </row>
    <row r="24" spans="1:31" ht="18">
      <c r="A24" s="264"/>
      <c r="B24" s="39">
        <v>14</v>
      </c>
      <c r="C24" s="248" t="s">
        <v>183</v>
      </c>
      <c r="D24" s="248" t="s">
        <v>170</v>
      </c>
      <c r="E24" s="238">
        <v>38.43</v>
      </c>
      <c r="F24" s="241">
        <v>8</v>
      </c>
      <c r="G24" s="238">
        <v>33.5625</v>
      </c>
      <c r="H24" s="241">
        <v>10</v>
      </c>
      <c r="I24" s="238">
        <f t="shared" si="0"/>
        <v>11.998750000000001</v>
      </c>
      <c r="J24" s="241">
        <f t="shared" si="1"/>
        <v>18</v>
      </c>
      <c r="K24" s="239">
        <v>26</v>
      </c>
      <c r="L24" s="241">
        <v>3</v>
      </c>
      <c r="M24" s="238">
        <f t="shared" si="2"/>
        <v>13</v>
      </c>
      <c r="N24" s="241">
        <f t="shared" si="3"/>
        <v>3</v>
      </c>
      <c r="O24" s="239">
        <v>30</v>
      </c>
      <c r="P24" s="241">
        <v>3</v>
      </c>
      <c r="Q24" s="238">
        <f t="shared" si="4"/>
        <v>15</v>
      </c>
      <c r="R24" s="241">
        <f t="shared" si="5"/>
        <v>3</v>
      </c>
      <c r="S24" s="238">
        <v>14</v>
      </c>
      <c r="T24" s="241">
        <v>2</v>
      </c>
      <c r="U24" s="238">
        <v>18</v>
      </c>
      <c r="V24" s="241">
        <v>2</v>
      </c>
      <c r="W24" s="238">
        <v>12.5</v>
      </c>
      <c r="X24" s="241">
        <v>2</v>
      </c>
      <c r="Y24" s="238">
        <f t="shared" si="6"/>
        <v>14.833333333333334</v>
      </c>
      <c r="Z24" s="241">
        <f t="shared" si="7"/>
        <v>6</v>
      </c>
      <c r="AA24" s="44">
        <f t="shared" si="8"/>
        <v>172.4925</v>
      </c>
      <c r="AB24" s="44">
        <f t="shared" si="9"/>
        <v>13.268653846153846</v>
      </c>
      <c r="AC24" s="46">
        <v>30</v>
      </c>
      <c r="AD24" s="252" t="s">
        <v>148</v>
      </c>
      <c r="AE24" s="264"/>
    </row>
    <row r="25" spans="1:31" ht="18">
      <c r="A25" s="264"/>
      <c r="B25" s="39">
        <v>15</v>
      </c>
      <c r="C25" s="248" t="s">
        <v>179</v>
      </c>
      <c r="D25" s="248" t="s">
        <v>180</v>
      </c>
      <c r="E25" s="238">
        <v>34.32</v>
      </c>
      <c r="F25" s="241">
        <v>8</v>
      </c>
      <c r="G25" s="238">
        <v>31.5</v>
      </c>
      <c r="H25" s="241">
        <v>10</v>
      </c>
      <c r="I25" s="238">
        <f t="shared" si="0"/>
        <v>10.969999999999999</v>
      </c>
      <c r="J25" s="241">
        <f t="shared" si="1"/>
        <v>18</v>
      </c>
      <c r="K25" s="238">
        <v>23.875</v>
      </c>
      <c r="L25" s="241">
        <v>3</v>
      </c>
      <c r="M25" s="238">
        <f t="shared" si="2"/>
        <v>11.9375</v>
      </c>
      <c r="N25" s="241">
        <f t="shared" si="3"/>
        <v>3</v>
      </c>
      <c r="O25" s="238">
        <v>34</v>
      </c>
      <c r="P25" s="241">
        <v>3</v>
      </c>
      <c r="Q25" s="238">
        <f t="shared" si="4"/>
        <v>17</v>
      </c>
      <c r="R25" s="241">
        <f t="shared" si="5"/>
        <v>3</v>
      </c>
      <c r="S25" s="239">
        <v>14</v>
      </c>
      <c r="T25" s="241">
        <v>2</v>
      </c>
      <c r="U25" s="238">
        <v>18</v>
      </c>
      <c r="V25" s="241">
        <v>2</v>
      </c>
      <c r="W25" s="238">
        <v>14</v>
      </c>
      <c r="X25" s="241">
        <v>2</v>
      </c>
      <c r="Y25" s="238">
        <f t="shared" si="6"/>
        <v>15.333333333333334</v>
      </c>
      <c r="Z25" s="241">
        <f t="shared" si="7"/>
        <v>6</v>
      </c>
      <c r="AA25" s="44">
        <f t="shared" si="8"/>
        <v>169.695</v>
      </c>
      <c r="AB25" s="44">
        <f t="shared" si="9"/>
        <v>13.053461538461537</v>
      </c>
      <c r="AC25" s="46">
        <v>30</v>
      </c>
      <c r="AD25" s="252" t="s">
        <v>148</v>
      </c>
      <c r="AE25" s="264"/>
    </row>
    <row r="26" spans="1:31" ht="18">
      <c r="A26" s="264"/>
      <c r="B26" s="39">
        <v>16</v>
      </c>
      <c r="C26" s="248" t="s">
        <v>195</v>
      </c>
      <c r="D26" s="248" t="s">
        <v>165</v>
      </c>
      <c r="E26" s="239">
        <v>36</v>
      </c>
      <c r="F26" s="241">
        <v>8</v>
      </c>
      <c r="G26" s="239">
        <v>32.8125</v>
      </c>
      <c r="H26" s="241">
        <v>10</v>
      </c>
      <c r="I26" s="238">
        <f t="shared" si="0"/>
        <v>11.46875</v>
      </c>
      <c r="J26" s="241">
        <f t="shared" si="1"/>
        <v>18</v>
      </c>
      <c r="K26" s="245">
        <v>21.5</v>
      </c>
      <c r="L26" s="241">
        <v>3</v>
      </c>
      <c r="M26" s="245">
        <f t="shared" si="2"/>
        <v>10.75</v>
      </c>
      <c r="N26" s="244">
        <f t="shared" si="3"/>
        <v>3</v>
      </c>
      <c r="O26" s="245">
        <v>31</v>
      </c>
      <c r="P26" s="241">
        <v>3</v>
      </c>
      <c r="Q26" s="245">
        <f t="shared" si="4"/>
        <v>15.5</v>
      </c>
      <c r="R26" s="244">
        <f t="shared" si="5"/>
        <v>3</v>
      </c>
      <c r="S26" s="245">
        <v>12</v>
      </c>
      <c r="T26" s="241">
        <v>2</v>
      </c>
      <c r="U26" s="245">
        <v>14</v>
      </c>
      <c r="V26" s="241">
        <v>2</v>
      </c>
      <c r="W26" s="238">
        <v>16.5</v>
      </c>
      <c r="X26" s="241">
        <v>2</v>
      </c>
      <c r="Y26" s="238">
        <f t="shared" si="6"/>
        <v>14.166666666666666</v>
      </c>
      <c r="Z26" s="241">
        <f t="shared" si="7"/>
        <v>6</v>
      </c>
      <c r="AA26" s="44">
        <f t="shared" si="8"/>
        <v>163.8125</v>
      </c>
      <c r="AB26" s="44">
        <f t="shared" si="9"/>
        <v>12.600961538461538</v>
      </c>
      <c r="AC26" s="46">
        <v>30</v>
      </c>
      <c r="AD26" s="252" t="s">
        <v>148</v>
      </c>
      <c r="AE26" s="264"/>
    </row>
    <row r="27" spans="1:31" ht="18">
      <c r="A27" s="264"/>
      <c r="B27" s="39">
        <v>17</v>
      </c>
      <c r="C27" s="248" t="s">
        <v>185</v>
      </c>
      <c r="D27" s="248" t="s">
        <v>170</v>
      </c>
      <c r="E27" s="239">
        <v>34.14</v>
      </c>
      <c r="F27" s="241">
        <v>8</v>
      </c>
      <c r="G27" s="239">
        <v>34.5</v>
      </c>
      <c r="H27" s="241">
        <v>10</v>
      </c>
      <c r="I27" s="238">
        <f t="shared" si="0"/>
        <v>11.44</v>
      </c>
      <c r="J27" s="241">
        <f t="shared" si="1"/>
        <v>18</v>
      </c>
      <c r="K27" s="245">
        <v>22</v>
      </c>
      <c r="L27" s="241">
        <v>3</v>
      </c>
      <c r="M27" s="245">
        <f t="shared" si="2"/>
        <v>11</v>
      </c>
      <c r="N27" s="244">
        <f t="shared" si="3"/>
        <v>3</v>
      </c>
      <c r="O27" s="245">
        <v>27</v>
      </c>
      <c r="P27" s="241">
        <v>3</v>
      </c>
      <c r="Q27" s="245">
        <f t="shared" si="4"/>
        <v>13.5</v>
      </c>
      <c r="R27" s="244">
        <f t="shared" si="5"/>
        <v>3</v>
      </c>
      <c r="S27" s="245">
        <v>13</v>
      </c>
      <c r="T27" s="241">
        <v>2</v>
      </c>
      <c r="U27" s="245">
        <v>18</v>
      </c>
      <c r="V27" s="241">
        <v>2</v>
      </c>
      <c r="W27" s="238">
        <v>12</v>
      </c>
      <c r="X27" s="241">
        <v>2</v>
      </c>
      <c r="Y27" s="238">
        <f t="shared" si="6"/>
        <v>14.333333333333334</v>
      </c>
      <c r="Z27" s="241">
        <f t="shared" si="7"/>
        <v>6</v>
      </c>
      <c r="AA27" s="44">
        <f t="shared" si="8"/>
        <v>160.64</v>
      </c>
      <c r="AB27" s="44">
        <f t="shared" si="9"/>
        <v>12.356923076923076</v>
      </c>
      <c r="AC27" s="46">
        <v>30</v>
      </c>
      <c r="AD27" s="252" t="s">
        <v>148</v>
      </c>
      <c r="AE27" s="264"/>
    </row>
    <row r="28" spans="1:31" ht="18">
      <c r="A28" s="264"/>
      <c r="B28" s="39">
        <v>18</v>
      </c>
      <c r="C28" s="248" t="s">
        <v>176</v>
      </c>
      <c r="D28" s="248" t="s">
        <v>168</v>
      </c>
      <c r="E28" s="50">
        <v>29.43</v>
      </c>
      <c r="F28" s="51">
        <v>0</v>
      </c>
      <c r="G28" s="238">
        <v>30.375</v>
      </c>
      <c r="H28" s="241">
        <v>10</v>
      </c>
      <c r="I28" s="50">
        <f t="shared" si="0"/>
        <v>9.9675</v>
      </c>
      <c r="J28" s="51">
        <f t="shared" si="1"/>
        <v>10</v>
      </c>
      <c r="K28" s="238">
        <v>22.5</v>
      </c>
      <c r="L28" s="241">
        <v>3</v>
      </c>
      <c r="M28" s="238">
        <f t="shared" si="2"/>
        <v>11.25</v>
      </c>
      <c r="N28" s="241">
        <f t="shared" si="3"/>
        <v>3</v>
      </c>
      <c r="O28" s="238">
        <v>29</v>
      </c>
      <c r="P28" s="241">
        <v>3</v>
      </c>
      <c r="Q28" s="238">
        <f t="shared" si="4"/>
        <v>14.5</v>
      </c>
      <c r="R28" s="241">
        <f t="shared" si="5"/>
        <v>3</v>
      </c>
      <c r="S28" s="238">
        <v>13</v>
      </c>
      <c r="T28" s="241">
        <v>2</v>
      </c>
      <c r="U28" s="238">
        <v>15.5</v>
      </c>
      <c r="V28" s="241">
        <v>2</v>
      </c>
      <c r="W28" s="238">
        <v>13.5</v>
      </c>
      <c r="X28" s="241">
        <v>2</v>
      </c>
      <c r="Y28" s="238">
        <f t="shared" si="6"/>
        <v>14</v>
      </c>
      <c r="Z28" s="241">
        <f t="shared" si="7"/>
        <v>6</v>
      </c>
      <c r="AA28" s="44">
        <f t="shared" si="8"/>
        <v>153.305</v>
      </c>
      <c r="AB28" s="44">
        <f t="shared" si="9"/>
        <v>11.792692307692308</v>
      </c>
      <c r="AC28" s="46">
        <v>30</v>
      </c>
      <c r="AD28" s="252" t="s">
        <v>148</v>
      </c>
      <c r="AE28" s="37"/>
    </row>
    <row r="29" spans="1:31" ht="18">
      <c r="A29" s="264"/>
      <c r="B29" s="39">
        <v>19</v>
      </c>
      <c r="C29" s="248" t="s">
        <v>184</v>
      </c>
      <c r="D29" s="248" t="s">
        <v>87</v>
      </c>
      <c r="E29" s="50">
        <v>27.75</v>
      </c>
      <c r="F29" s="51">
        <v>0</v>
      </c>
      <c r="G29" s="239">
        <v>30</v>
      </c>
      <c r="H29" s="241">
        <v>10</v>
      </c>
      <c r="I29" s="50">
        <f t="shared" si="0"/>
        <v>9.625</v>
      </c>
      <c r="J29" s="51">
        <f t="shared" si="1"/>
        <v>10</v>
      </c>
      <c r="K29" s="254">
        <v>18.375</v>
      </c>
      <c r="L29" s="255">
        <v>0</v>
      </c>
      <c r="M29" s="50">
        <f t="shared" si="2"/>
        <v>9.1875</v>
      </c>
      <c r="N29" s="51">
        <f t="shared" si="3"/>
        <v>0</v>
      </c>
      <c r="O29" s="239">
        <v>34</v>
      </c>
      <c r="P29" s="241">
        <v>3</v>
      </c>
      <c r="Q29" s="238">
        <f t="shared" si="4"/>
        <v>17</v>
      </c>
      <c r="R29" s="241">
        <f t="shared" si="5"/>
        <v>3</v>
      </c>
      <c r="S29" s="238">
        <v>10</v>
      </c>
      <c r="T29" s="241">
        <v>2</v>
      </c>
      <c r="U29" s="238">
        <v>17</v>
      </c>
      <c r="V29" s="241">
        <v>2</v>
      </c>
      <c r="W29" s="238">
        <v>11.5</v>
      </c>
      <c r="X29" s="241">
        <v>2</v>
      </c>
      <c r="Y29" s="238">
        <f t="shared" si="6"/>
        <v>12.833333333333334</v>
      </c>
      <c r="Z29" s="241">
        <f t="shared" si="7"/>
        <v>6</v>
      </c>
      <c r="AA29" s="44">
        <f t="shared" si="8"/>
        <v>148.625</v>
      </c>
      <c r="AB29" s="44">
        <f t="shared" si="9"/>
        <v>11.432692307692308</v>
      </c>
      <c r="AC29" s="46">
        <v>30</v>
      </c>
      <c r="AD29" s="252" t="s">
        <v>148</v>
      </c>
      <c r="AE29" s="37"/>
    </row>
    <row r="30" spans="1:31" ht="18" thickBot="1">
      <c r="A30" s="264"/>
      <c r="B30" s="40">
        <v>20</v>
      </c>
      <c r="C30" s="249" t="s">
        <v>171</v>
      </c>
      <c r="D30" s="249" t="s">
        <v>172</v>
      </c>
      <c r="E30" s="242">
        <v>33.18</v>
      </c>
      <c r="F30" s="243">
        <v>8</v>
      </c>
      <c r="G30" s="242">
        <v>30</v>
      </c>
      <c r="H30" s="243">
        <v>10</v>
      </c>
      <c r="I30" s="242">
        <f t="shared" si="0"/>
        <v>10.53</v>
      </c>
      <c r="J30" s="243">
        <f t="shared" si="1"/>
        <v>18</v>
      </c>
      <c r="K30" s="160">
        <v>15.25</v>
      </c>
      <c r="L30" s="161">
        <v>0</v>
      </c>
      <c r="M30" s="160">
        <f t="shared" si="2"/>
        <v>7.625</v>
      </c>
      <c r="N30" s="161">
        <f t="shared" si="3"/>
        <v>0</v>
      </c>
      <c r="O30" s="242">
        <v>20</v>
      </c>
      <c r="P30" s="243">
        <v>3</v>
      </c>
      <c r="Q30" s="242">
        <f t="shared" si="4"/>
        <v>10</v>
      </c>
      <c r="R30" s="243">
        <f t="shared" si="5"/>
        <v>3</v>
      </c>
      <c r="S30" s="242">
        <v>12</v>
      </c>
      <c r="T30" s="243">
        <v>2</v>
      </c>
      <c r="U30" s="246">
        <v>15.5</v>
      </c>
      <c r="V30" s="243">
        <v>2</v>
      </c>
      <c r="W30" s="242">
        <v>13.5</v>
      </c>
      <c r="X30" s="243">
        <v>2</v>
      </c>
      <c r="Y30" s="242">
        <f t="shared" si="6"/>
        <v>13.666666666666666</v>
      </c>
      <c r="Z30" s="243">
        <f t="shared" si="7"/>
        <v>6</v>
      </c>
      <c r="AA30" s="117">
        <f t="shared" si="8"/>
        <v>139.43</v>
      </c>
      <c r="AB30" s="117">
        <f t="shared" si="9"/>
        <v>10.725384615384616</v>
      </c>
      <c r="AC30" s="47">
        <v>30</v>
      </c>
      <c r="AD30" s="253" t="s">
        <v>148</v>
      </c>
      <c r="AE30" s="264"/>
    </row>
    <row r="31" spans="1:31" ht="15">
      <c r="A31" s="264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17"/>
      <c r="Z31" s="264"/>
      <c r="AA31" s="264"/>
      <c r="AB31" s="264"/>
      <c r="AC31" s="264"/>
      <c r="AD31" s="264"/>
      <c r="AE31" s="264"/>
    </row>
    <row r="32" spans="1:31" ht="21">
      <c r="A32" s="264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264"/>
      <c r="R32" s="264"/>
      <c r="S32" s="264"/>
      <c r="T32" s="264"/>
      <c r="U32" s="264"/>
      <c r="V32" s="264"/>
      <c r="W32" s="264"/>
      <c r="X32" s="17"/>
      <c r="Y32" s="264"/>
      <c r="Z32" s="38"/>
      <c r="AA32" s="38"/>
      <c r="AB32" s="264"/>
      <c r="AC32" s="264"/>
      <c r="AD32" s="264"/>
      <c r="AE32" s="264"/>
    </row>
    <row r="33" spans="1:31" ht="21">
      <c r="A33" s="264"/>
      <c r="B33" s="92" t="s">
        <v>104</v>
      </c>
      <c r="C33" s="26"/>
      <c r="D33" s="26"/>
      <c r="E33" s="26"/>
      <c r="F33" s="89"/>
      <c r="G33" s="89"/>
      <c r="H33" s="89"/>
      <c r="I33" s="264"/>
      <c r="J33" s="264"/>
      <c r="K33" s="264"/>
      <c r="L33" s="20" t="s">
        <v>198</v>
      </c>
      <c r="M33" s="20"/>
      <c r="N33" s="25">
        <v>41353</v>
      </c>
      <c r="O33" s="89"/>
      <c r="P33" s="89"/>
      <c r="Q33" s="264"/>
      <c r="R33" s="264"/>
      <c r="S33" s="264"/>
      <c r="T33" s="264"/>
      <c r="U33" s="264"/>
      <c r="V33" s="264"/>
      <c r="W33" s="264"/>
      <c r="X33" s="17"/>
      <c r="Y33" s="17"/>
      <c r="Z33" s="264"/>
      <c r="AA33" s="38"/>
      <c r="AB33" s="264"/>
      <c r="AC33" s="264"/>
      <c r="AD33" s="264"/>
      <c r="AE33" s="264"/>
    </row>
    <row r="34" spans="1:31" ht="21">
      <c r="A34" s="264"/>
      <c r="B34" s="264"/>
      <c r="C34" s="264"/>
      <c r="D34" s="264"/>
      <c r="E34" s="264"/>
      <c r="F34" s="89"/>
      <c r="G34" s="89"/>
      <c r="H34" s="89"/>
      <c r="I34" s="89"/>
      <c r="J34" s="89"/>
      <c r="K34" s="89"/>
      <c r="L34" s="89"/>
      <c r="M34" s="89"/>
      <c r="N34" s="89"/>
      <c r="O34" s="20" t="s">
        <v>39</v>
      </c>
      <c r="P34" s="89"/>
      <c r="Q34" s="89"/>
      <c r="R34" s="89"/>
      <c r="S34" s="89"/>
      <c r="T34" s="89"/>
      <c r="U34" s="17"/>
      <c r="V34" s="89"/>
      <c r="W34" s="17"/>
      <c r="X34" s="17"/>
      <c r="Y34" s="17"/>
      <c r="Z34" s="264"/>
      <c r="AA34" s="38"/>
      <c r="AB34" s="264"/>
      <c r="AC34" s="264"/>
      <c r="AD34" s="264"/>
      <c r="AE34" s="264"/>
    </row>
    <row r="35" spans="1:31" ht="21">
      <c r="A35" s="264"/>
      <c r="B35" s="263" t="s">
        <v>103</v>
      </c>
      <c r="C35" s="263"/>
      <c r="D35" s="263"/>
      <c r="E35" s="263"/>
      <c r="F35" s="89"/>
      <c r="G35" s="89"/>
      <c r="H35" s="89"/>
      <c r="I35" s="89"/>
      <c r="J35" s="89"/>
      <c r="K35" s="89"/>
      <c r="L35" s="32"/>
      <c r="M35" s="89"/>
      <c r="N35" s="89"/>
      <c r="O35" s="20"/>
      <c r="P35" s="89" t="s">
        <v>41</v>
      </c>
      <c r="Q35" s="89"/>
      <c r="R35" s="89"/>
      <c r="S35" s="89"/>
      <c r="T35" s="89"/>
      <c r="U35" s="17"/>
      <c r="V35" s="89"/>
      <c r="W35" s="17"/>
      <c r="X35" s="264"/>
      <c r="Y35" s="264"/>
      <c r="Z35" s="264"/>
      <c r="AA35" s="264"/>
      <c r="AB35" s="264"/>
      <c r="AC35" s="264"/>
      <c r="AD35" s="264"/>
      <c r="AE35" s="264"/>
    </row>
    <row r="36" spans="1:31" ht="21">
      <c r="A36" s="264"/>
      <c r="B36" s="263"/>
      <c r="C36" s="263"/>
      <c r="D36" s="263"/>
      <c r="E36" s="263"/>
      <c r="F36" s="89"/>
      <c r="G36" s="89"/>
      <c r="H36" s="89"/>
      <c r="I36" s="89"/>
      <c r="J36" s="89"/>
      <c r="K36" s="89"/>
      <c r="L36" s="32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17"/>
      <c r="X36" s="264"/>
      <c r="Y36" s="264"/>
      <c r="Z36" s="264"/>
      <c r="AA36" s="264"/>
      <c r="AB36" s="264"/>
      <c r="AC36" s="264"/>
      <c r="AD36" s="264"/>
      <c r="AE36" s="264"/>
    </row>
    <row r="37" spans="1:31" ht="21">
      <c r="A37" s="264"/>
      <c r="B37" s="264"/>
      <c r="C37" s="264"/>
      <c r="D37" s="227" t="s">
        <v>101</v>
      </c>
      <c r="E37" s="1"/>
      <c r="F37" s="89"/>
      <c r="G37" s="89"/>
      <c r="H37" s="89"/>
      <c r="I37" s="89"/>
      <c r="J37" s="89"/>
      <c r="K37" s="89"/>
      <c r="L37" s="32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17"/>
      <c r="X37" s="264"/>
      <c r="Y37" s="264"/>
      <c r="Z37" s="264"/>
      <c r="AA37" s="264"/>
      <c r="AB37" s="264"/>
      <c r="AC37" s="264"/>
      <c r="AD37" s="264"/>
      <c r="AE37" s="264"/>
    </row>
    <row r="38" spans="1:31" ht="21">
      <c r="A38" s="264"/>
      <c r="B38" s="264"/>
      <c r="C38" s="264"/>
      <c r="D38" s="227" t="s">
        <v>86</v>
      </c>
      <c r="E38" s="1"/>
      <c r="F38" s="89"/>
      <c r="G38" s="89"/>
      <c r="H38" s="89"/>
      <c r="I38" s="89"/>
      <c r="J38" s="89"/>
      <c r="K38" s="89"/>
      <c r="L38" s="32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17"/>
      <c r="X38" s="264"/>
      <c r="Y38" s="264"/>
      <c r="Z38" s="264"/>
      <c r="AA38" s="264"/>
      <c r="AB38" s="264"/>
      <c r="AC38" s="264"/>
      <c r="AD38" s="264"/>
      <c r="AE38" s="264"/>
    </row>
    <row r="39" spans="1:31" ht="21">
      <c r="A39" s="264"/>
      <c r="B39" s="264"/>
      <c r="C39" s="264"/>
      <c r="D39" s="227" t="s">
        <v>102</v>
      </c>
      <c r="E39" s="227"/>
      <c r="F39" s="89"/>
      <c r="G39" s="89"/>
      <c r="H39" s="89"/>
      <c r="I39" s="89"/>
      <c r="J39" s="89"/>
      <c r="K39" s="89"/>
      <c r="L39" s="32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17"/>
      <c r="X39" s="264"/>
      <c r="Y39" s="264"/>
      <c r="Z39" s="264"/>
      <c r="AA39" s="264"/>
      <c r="AB39" s="264"/>
      <c r="AC39" s="264"/>
      <c r="AD39" s="264"/>
      <c r="AE39" s="264"/>
    </row>
    <row r="40" spans="1:31" ht="21">
      <c r="A40" s="264"/>
      <c r="B40" s="264"/>
      <c r="C40" s="264"/>
      <c r="D40" s="227" t="s">
        <v>160</v>
      </c>
      <c r="E40" s="1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17"/>
      <c r="X40" s="264"/>
      <c r="Y40" s="264"/>
      <c r="Z40" s="264"/>
      <c r="AA40" s="264"/>
      <c r="AB40" s="264"/>
      <c r="AC40" s="264"/>
      <c r="AD40" s="264"/>
      <c r="AE40" s="264"/>
    </row>
    <row r="41" spans="1:31" ht="20.25">
      <c r="A41" s="264"/>
      <c r="B41" s="264"/>
      <c r="C41" s="264"/>
      <c r="D41" s="227" t="s">
        <v>203</v>
      </c>
      <c r="E41" s="1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17"/>
      <c r="X41" s="264"/>
      <c r="Y41" s="264"/>
      <c r="Z41" s="264"/>
      <c r="AA41" s="264"/>
      <c r="AB41" s="264"/>
      <c r="AC41" s="264"/>
      <c r="AD41" s="264"/>
      <c r="AE41" s="264"/>
    </row>
    <row r="42" spans="1:31" ht="20.25">
      <c r="A42" s="264"/>
      <c r="B42" s="264"/>
      <c r="C42" s="264"/>
      <c r="D42" s="227" t="s">
        <v>58</v>
      </c>
      <c r="E42" s="1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</row>
    <row r="43" spans="1:31" ht="20.25">
      <c r="A43" s="264"/>
      <c r="B43" s="264"/>
      <c r="C43" s="264"/>
      <c r="D43" s="227" t="s">
        <v>202</v>
      </c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</row>
    <row r="44" spans="1:31" ht="14.25">
      <c r="A44" s="264"/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</row>
    <row r="45" spans="1:31" ht="17.25">
      <c r="A45" s="264"/>
      <c r="B45" s="264"/>
      <c r="C45" s="9" t="s">
        <v>204</v>
      </c>
      <c r="D45" s="9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</row>
    <row r="46" spans="1:31" ht="17.25">
      <c r="A46" s="264"/>
      <c r="B46" s="264"/>
      <c r="C46" s="9" t="s">
        <v>205</v>
      </c>
      <c r="D46" s="9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</row>
    <row r="47" spans="1:31" ht="17.25">
      <c r="A47" s="264"/>
      <c r="B47" s="264"/>
      <c r="C47" s="9" t="s">
        <v>206</v>
      </c>
      <c r="D47" s="9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</row>
    <row r="48" spans="1:31" ht="14.25">
      <c r="A48" s="264"/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</row>
  </sheetData>
  <sheetProtection/>
  <mergeCells count="4">
    <mergeCell ref="E9:J9"/>
    <mergeCell ref="K9:N9"/>
    <mergeCell ref="O9:R9"/>
    <mergeCell ref="S9:Z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="69" zoomScaleNormal="69" zoomScalePageLayoutView="0" workbookViewId="0" topLeftCell="A154">
      <selection activeCell="Y201" sqref="Y201"/>
    </sheetView>
  </sheetViews>
  <sheetFormatPr defaultColWidth="11.421875" defaultRowHeight="15"/>
  <cols>
    <col min="1" max="3" width="11.421875" style="0" customWidth="1"/>
    <col min="8" max="11" width="11.421875" style="0" customWidth="1"/>
    <col min="14" max="14" width="11.421875" style="0" customWidth="1"/>
  </cols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:AF49"/>
    </sheetView>
  </sheetViews>
  <sheetFormatPr defaultColWidth="11.421875" defaultRowHeight="15"/>
  <cols>
    <col min="1" max="6" width="11.42187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G47"/>
  <sheetViews>
    <sheetView zoomScale="57" zoomScaleNormal="57" zoomScalePageLayoutView="0" workbookViewId="0" topLeftCell="A1">
      <selection activeCell="AH1" sqref="A1:AH50"/>
    </sheetView>
  </sheetViews>
  <sheetFormatPr defaultColWidth="11.421875" defaultRowHeight="15"/>
  <cols>
    <col min="3" max="3" width="20.140625" style="0" customWidth="1"/>
    <col min="4" max="4" width="21.57421875" style="0" customWidth="1"/>
    <col min="14" max="14" width="15.140625" style="0" customWidth="1"/>
  </cols>
  <sheetData>
    <row r="1" spans="1:33" ht="18">
      <c r="A1" s="264"/>
      <c r="B1" s="235" t="s">
        <v>196</v>
      </c>
      <c r="C1" s="235"/>
      <c r="D1" s="235"/>
      <c r="E1" s="235"/>
      <c r="F1" s="235"/>
      <c r="G1" s="236"/>
      <c r="H1" s="121"/>
      <c r="I1" s="236"/>
      <c r="J1" s="236" t="s">
        <v>197</v>
      </c>
      <c r="K1" s="264"/>
      <c r="L1" s="264"/>
      <c r="M1" s="236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</row>
    <row r="2" spans="1:33" ht="15">
      <c r="A2" s="264"/>
      <c r="B2" s="6" t="s">
        <v>7</v>
      </c>
      <c r="C2" s="7"/>
      <c r="D2" s="7"/>
      <c r="E2" s="7"/>
      <c r="F2" s="7"/>
      <c r="G2" s="7"/>
      <c r="H2" s="7"/>
      <c r="I2" s="7"/>
      <c r="J2" s="7"/>
      <c r="K2" s="7"/>
      <c r="L2" s="7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</row>
    <row r="3" spans="1:33" ht="15">
      <c r="A3" s="264"/>
      <c r="B3" s="6" t="s">
        <v>8</v>
      </c>
      <c r="C3" s="7"/>
      <c r="D3" s="7"/>
      <c r="E3" s="7"/>
      <c r="F3" s="7"/>
      <c r="G3" s="7"/>
      <c r="H3" s="7"/>
      <c r="I3" s="7"/>
      <c r="J3" s="7"/>
      <c r="K3" s="7"/>
      <c r="L3" s="7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</row>
    <row r="4" spans="1:33" ht="18">
      <c r="A4" s="26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</row>
    <row r="5" spans="1:33" ht="18">
      <c r="A5" s="264"/>
      <c r="B5" s="9"/>
      <c r="C5" s="9"/>
      <c r="D5" s="12" t="s">
        <v>163</v>
      </c>
      <c r="E5" s="12"/>
      <c r="F5" s="12"/>
      <c r="G5" s="9"/>
      <c r="H5" s="4"/>
      <c r="I5" s="4"/>
      <c r="J5" s="4"/>
      <c r="K5" s="4"/>
      <c r="L5" s="4"/>
      <c r="M5" s="264"/>
      <c r="N5" s="264"/>
      <c r="O5" s="232"/>
      <c r="P5" s="232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</row>
    <row r="6" spans="1:33" ht="18">
      <c r="A6" s="264"/>
      <c r="B6" s="9"/>
      <c r="C6" s="9"/>
      <c r="D6" s="12" t="s">
        <v>201</v>
      </c>
      <c r="E6" s="12"/>
      <c r="F6" s="12"/>
      <c r="G6" s="9"/>
      <c r="H6" s="4"/>
      <c r="I6" s="4"/>
      <c r="J6" s="4"/>
      <c r="K6" s="4"/>
      <c r="L6" s="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</row>
    <row r="7" spans="1:33" ht="18">
      <c r="A7" s="264"/>
      <c r="B7" s="9"/>
      <c r="C7" s="9"/>
      <c r="D7" s="12" t="s">
        <v>85</v>
      </c>
      <c r="E7" s="12"/>
      <c r="F7" s="12"/>
      <c r="G7" s="9"/>
      <c r="H7" s="4"/>
      <c r="I7" s="4"/>
      <c r="J7" s="4"/>
      <c r="K7" s="4"/>
      <c r="L7" s="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</row>
    <row r="8" spans="1:33" ht="18" thickBot="1">
      <c r="A8" s="26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</row>
    <row r="9" spans="1:33" ht="21" thickBot="1">
      <c r="A9" s="232"/>
      <c r="B9" s="234"/>
      <c r="C9" s="234"/>
      <c r="D9" s="234"/>
      <c r="E9" s="446" t="s">
        <v>50</v>
      </c>
      <c r="F9" s="447"/>
      <c r="G9" s="447"/>
      <c r="H9" s="447"/>
      <c r="I9" s="447"/>
      <c r="J9" s="450"/>
      <c r="K9" s="446" t="s">
        <v>13</v>
      </c>
      <c r="L9" s="447"/>
      <c r="M9" s="447"/>
      <c r="N9" s="450"/>
      <c r="O9" s="446" t="s">
        <v>34</v>
      </c>
      <c r="P9" s="447"/>
      <c r="Q9" s="447"/>
      <c r="R9" s="450"/>
      <c r="S9" s="446" t="s">
        <v>35</v>
      </c>
      <c r="T9" s="447"/>
      <c r="U9" s="447"/>
      <c r="V9" s="447"/>
      <c r="W9" s="447"/>
      <c r="X9" s="447"/>
      <c r="Y9" s="447"/>
      <c r="Z9" s="450"/>
      <c r="AA9" s="260" t="s">
        <v>77</v>
      </c>
      <c r="AB9" s="261"/>
      <c r="AC9" s="262"/>
      <c r="AD9" s="216"/>
      <c r="AE9" s="232"/>
      <c r="AF9" s="232"/>
      <c r="AG9" s="232"/>
    </row>
    <row r="10" spans="1:33" ht="409.5" thickBot="1">
      <c r="A10" s="232"/>
      <c r="B10" s="67" t="s">
        <v>0</v>
      </c>
      <c r="C10" s="67" t="s">
        <v>1</v>
      </c>
      <c r="D10" s="68" t="s">
        <v>2</v>
      </c>
      <c r="E10" s="69" t="s">
        <v>46</v>
      </c>
      <c r="F10" s="59" t="s">
        <v>47</v>
      </c>
      <c r="G10" s="69" t="s">
        <v>48</v>
      </c>
      <c r="H10" s="144" t="s">
        <v>49</v>
      </c>
      <c r="I10" s="256" t="s">
        <v>23</v>
      </c>
      <c r="J10" s="257" t="s">
        <v>78</v>
      </c>
      <c r="K10" s="147" t="s">
        <v>51</v>
      </c>
      <c r="L10" s="59" t="s">
        <v>18</v>
      </c>
      <c r="M10" s="145" t="s">
        <v>14</v>
      </c>
      <c r="N10" s="146" t="s">
        <v>52</v>
      </c>
      <c r="O10" s="124" t="s">
        <v>53</v>
      </c>
      <c r="P10" s="59" t="s">
        <v>18</v>
      </c>
      <c r="Q10" s="145" t="s">
        <v>31</v>
      </c>
      <c r="R10" s="146" t="s">
        <v>54</v>
      </c>
      <c r="S10" s="69" t="s">
        <v>3</v>
      </c>
      <c r="T10" s="59" t="s">
        <v>19</v>
      </c>
      <c r="U10" s="69" t="s">
        <v>55</v>
      </c>
      <c r="V10" s="59" t="s">
        <v>19</v>
      </c>
      <c r="W10" s="124" t="s">
        <v>56</v>
      </c>
      <c r="X10" s="144" t="s">
        <v>19</v>
      </c>
      <c r="Y10" s="256" t="s">
        <v>59</v>
      </c>
      <c r="Z10" s="257" t="s">
        <v>60</v>
      </c>
      <c r="AA10" s="148" t="s">
        <v>20</v>
      </c>
      <c r="AB10" s="70" t="s">
        <v>21</v>
      </c>
      <c r="AC10" s="70" t="s">
        <v>22</v>
      </c>
      <c r="AD10" s="71"/>
      <c r="AE10" s="125"/>
      <c r="AF10" s="232"/>
      <c r="AG10" s="232"/>
    </row>
    <row r="11" spans="1:33" ht="18">
      <c r="A11" s="264"/>
      <c r="B11" s="72">
        <v>1</v>
      </c>
      <c r="C11" s="274" t="s">
        <v>174</v>
      </c>
      <c r="D11" s="247" t="s">
        <v>167</v>
      </c>
      <c r="E11" s="237">
        <v>46.5</v>
      </c>
      <c r="F11" s="240">
        <v>8</v>
      </c>
      <c r="G11" s="237">
        <v>56.0625</v>
      </c>
      <c r="H11" s="240">
        <v>10</v>
      </c>
      <c r="I11" s="258">
        <f aca="true" t="shared" si="0" ref="I11:I30">(E11+G11)/6</f>
        <v>17.09375</v>
      </c>
      <c r="J11" s="259">
        <f aca="true" t="shared" si="1" ref="J11:J30">F11+H11</f>
        <v>18</v>
      </c>
      <c r="K11" s="237">
        <v>28.875</v>
      </c>
      <c r="L11" s="240">
        <v>3</v>
      </c>
      <c r="M11" s="237">
        <f aca="true" t="shared" si="2" ref="M11:M30">K11/2</f>
        <v>14.4375</v>
      </c>
      <c r="N11" s="240">
        <f aca="true" t="shared" si="3" ref="N11:N30">L11</f>
        <v>3</v>
      </c>
      <c r="O11" s="237">
        <v>34</v>
      </c>
      <c r="P11" s="240">
        <v>3</v>
      </c>
      <c r="Q11" s="237">
        <f aca="true" t="shared" si="4" ref="Q11:Q30">O11/2</f>
        <v>17</v>
      </c>
      <c r="R11" s="240">
        <f aca="true" t="shared" si="5" ref="R11:R30">P11</f>
        <v>3</v>
      </c>
      <c r="S11" s="237">
        <v>16</v>
      </c>
      <c r="T11" s="240">
        <v>2</v>
      </c>
      <c r="U11" s="237">
        <v>16</v>
      </c>
      <c r="V11" s="240">
        <v>2</v>
      </c>
      <c r="W11" s="237">
        <v>15</v>
      </c>
      <c r="X11" s="240">
        <v>2</v>
      </c>
      <c r="Y11" s="258">
        <f aca="true" t="shared" si="6" ref="Y11:Y30">(S11+U11+W11)/3</f>
        <v>15.666666666666666</v>
      </c>
      <c r="Z11" s="259">
        <f aca="true" t="shared" si="7" ref="Z11:Z30">T11+V11+X11</f>
        <v>6</v>
      </c>
      <c r="AA11" s="57">
        <f aca="true" t="shared" si="8" ref="AA11:AA30">(W11+U11+S11+O11+K11+G11+E11)</f>
        <v>212.4375</v>
      </c>
      <c r="AB11" s="57">
        <f aca="true" t="shared" si="9" ref="AB11:AB30">AA11/13</f>
        <v>16.341346153846153</v>
      </c>
      <c r="AC11" s="45">
        <v>30</v>
      </c>
      <c r="AD11" s="251" t="s">
        <v>148</v>
      </c>
      <c r="AE11" s="264"/>
      <c r="AF11" s="264"/>
      <c r="AG11" s="264"/>
    </row>
    <row r="12" spans="1:33" ht="18">
      <c r="A12" s="264"/>
      <c r="B12" s="76">
        <v>2</v>
      </c>
      <c r="C12" s="275" t="s">
        <v>178</v>
      </c>
      <c r="D12" s="248" t="s">
        <v>61</v>
      </c>
      <c r="E12" s="238">
        <v>42.269999999999996</v>
      </c>
      <c r="F12" s="241">
        <v>8</v>
      </c>
      <c r="G12" s="238">
        <v>50.0625</v>
      </c>
      <c r="H12" s="241">
        <v>10</v>
      </c>
      <c r="I12" s="238">
        <f t="shared" si="0"/>
        <v>15.38875</v>
      </c>
      <c r="J12" s="241">
        <f t="shared" si="1"/>
        <v>18</v>
      </c>
      <c r="K12" s="238">
        <v>30.5</v>
      </c>
      <c r="L12" s="241">
        <v>3</v>
      </c>
      <c r="M12" s="238">
        <f t="shared" si="2"/>
        <v>15.25</v>
      </c>
      <c r="N12" s="241">
        <f t="shared" si="3"/>
        <v>3</v>
      </c>
      <c r="O12" s="239">
        <v>34</v>
      </c>
      <c r="P12" s="241">
        <v>3</v>
      </c>
      <c r="Q12" s="238">
        <f t="shared" si="4"/>
        <v>17</v>
      </c>
      <c r="R12" s="241">
        <f t="shared" si="5"/>
        <v>3</v>
      </c>
      <c r="S12" s="238">
        <v>19</v>
      </c>
      <c r="T12" s="241">
        <v>2</v>
      </c>
      <c r="U12" s="245">
        <v>16</v>
      </c>
      <c r="V12" s="241">
        <v>2</v>
      </c>
      <c r="W12" s="238">
        <v>17</v>
      </c>
      <c r="X12" s="241">
        <v>2</v>
      </c>
      <c r="Y12" s="238">
        <f t="shared" si="6"/>
        <v>17.333333333333332</v>
      </c>
      <c r="Z12" s="241">
        <f t="shared" si="7"/>
        <v>6</v>
      </c>
      <c r="AA12" s="44">
        <f t="shared" si="8"/>
        <v>208.83249999999998</v>
      </c>
      <c r="AB12" s="44">
        <f t="shared" si="9"/>
        <v>16.06403846153846</v>
      </c>
      <c r="AC12" s="46">
        <v>30</v>
      </c>
      <c r="AD12" s="252" t="s">
        <v>148</v>
      </c>
      <c r="AE12" s="264"/>
      <c r="AF12" s="264"/>
      <c r="AG12" s="264"/>
    </row>
    <row r="13" spans="1:33" ht="18">
      <c r="A13" s="264"/>
      <c r="B13" s="76">
        <v>3</v>
      </c>
      <c r="C13" s="276" t="s">
        <v>169</v>
      </c>
      <c r="D13" s="265" t="s">
        <v>170</v>
      </c>
      <c r="E13" s="266">
        <v>43.32</v>
      </c>
      <c r="F13" s="267">
        <v>8</v>
      </c>
      <c r="G13" s="266">
        <v>50.8125</v>
      </c>
      <c r="H13" s="267">
        <v>10</v>
      </c>
      <c r="I13" s="266">
        <f t="shared" si="0"/>
        <v>15.688749999999999</v>
      </c>
      <c r="J13" s="267">
        <f t="shared" si="1"/>
        <v>18</v>
      </c>
      <c r="K13" s="271">
        <v>29.75</v>
      </c>
      <c r="L13" s="267">
        <v>3</v>
      </c>
      <c r="M13" s="266">
        <f t="shared" si="2"/>
        <v>14.875</v>
      </c>
      <c r="N13" s="267">
        <f t="shared" si="3"/>
        <v>3</v>
      </c>
      <c r="O13" s="266">
        <v>34</v>
      </c>
      <c r="P13" s="267">
        <v>3</v>
      </c>
      <c r="Q13" s="266">
        <f t="shared" si="4"/>
        <v>17</v>
      </c>
      <c r="R13" s="267">
        <f t="shared" si="5"/>
        <v>3</v>
      </c>
      <c r="S13" s="266">
        <v>19</v>
      </c>
      <c r="T13" s="267">
        <v>2</v>
      </c>
      <c r="U13" s="266">
        <v>16</v>
      </c>
      <c r="V13" s="267">
        <v>2</v>
      </c>
      <c r="W13" s="266">
        <v>14.5</v>
      </c>
      <c r="X13" s="267">
        <v>2</v>
      </c>
      <c r="Y13" s="266">
        <f t="shared" si="6"/>
        <v>16.5</v>
      </c>
      <c r="Z13" s="267">
        <f t="shared" si="7"/>
        <v>6</v>
      </c>
      <c r="AA13" s="268">
        <f t="shared" si="8"/>
        <v>207.3825</v>
      </c>
      <c r="AB13" s="268">
        <f t="shared" si="9"/>
        <v>15.952499999999999</v>
      </c>
      <c r="AC13" s="269">
        <v>30</v>
      </c>
      <c r="AD13" s="270" t="s">
        <v>148</v>
      </c>
      <c r="AE13" s="264"/>
      <c r="AF13" s="264"/>
      <c r="AG13" s="264"/>
    </row>
    <row r="14" spans="1:33" ht="18">
      <c r="A14" s="264"/>
      <c r="B14" s="76">
        <v>4</v>
      </c>
      <c r="C14" s="276" t="s">
        <v>189</v>
      </c>
      <c r="D14" s="265" t="s">
        <v>167</v>
      </c>
      <c r="E14" s="266">
        <v>42</v>
      </c>
      <c r="F14" s="267">
        <v>8</v>
      </c>
      <c r="G14" s="266">
        <v>53.625</v>
      </c>
      <c r="H14" s="267">
        <v>10</v>
      </c>
      <c r="I14" s="266">
        <f t="shared" si="0"/>
        <v>15.9375</v>
      </c>
      <c r="J14" s="267">
        <f t="shared" si="1"/>
        <v>18</v>
      </c>
      <c r="K14" s="271">
        <v>23.75</v>
      </c>
      <c r="L14" s="267">
        <v>3</v>
      </c>
      <c r="M14" s="266">
        <f t="shared" si="2"/>
        <v>11.875</v>
      </c>
      <c r="N14" s="267">
        <f t="shared" si="3"/>
        <v>3</v>
      </c>
      <c r="O14" s="266">
        <v>34</v>
      </c>
      <c r="P14" s="267">
        <v>3</v>
      </c>
      <c r="Q14" s="266">
        <f t="shared" si="4"/>
        <v>17</v>
      </c>
      <c r="R14" s="267">
        <f t="shared" si="5"/>
        <v>3</v>
      </c>
      <c r="S14" s="266">
        <v>17</v>
      </c>
      <c r="T14" s="267">
        <v>2</v>
      </c>
      <c r="U14" s="266">
        <v>18</v>
      </c>
      <c r="V14" s="267">
        <v>2</v>
      </c>
      <c r="W14" s="266">
        <v>15</v>
      </c>
      <c r="X14" s="267">
        <v>2</v>
      </c>
      <c r="Y14" s="266">
        <f t="shared" si="6"/>
        <v>16.666666666666668</v>
      </c>
      <c r="Z14" s="267">
        <f t="shared" si="7"/>
        <v>6</v>
      </c>
      <c r="AA14" s="268">
        <f t="shared" si="8"/>
        <v>203.375</v>
      </c>
      <c r="AB14" s="268">
        <f t="shared" si="9"/>
        <v>15.64423076923077</v>
      </c>
      <c r="AC14" s="269">
        <v>30</v>
      </c>
      <c r="AD14" s="270" t="s">
        <v>148</v>
      </c>
      <c r="AE14" s="264"/>
      <c r="AF14" s="264"/>
      <c r="AG14" s="264"/>
    </row>
    <row r="15" spans="1:33" ht="18">
      <c r="A15" s="264"/>
      <c r="B15" s="76">
        <v>5</v>
      </c>
      <c r="C15" s="276" t="s">
        <v>173</v>
      </c>
      <c r="D15" s="265" t="s">
        <v>170</v>
      </c>
      <c r="E15" s="266">
        <v>40.89</v>
      </c>
      <c r="F15" s="267">
        <v>8</v>
      </c>
      <c r="G15" s="266">
        <v>54</v>
      </c>
      <c r="H15" s="267">
        <v>10</v>
      </c>
      <c r="I15" s="266">
        <f t="shared" si="0"/>
        <v>15.815</v>
      </c>
      <c r="J15" s="267">
        <f t="shared" si="1"/>
        <v>18</v>
      </c>
      <c r="K15" s="271">
        <v>31.874</v>
      </c>
      <c r="L15" s="267">
        <v>3</v>
      </c>
      <c r="M15" s="266">
        <f t="shared" si="2"/>
        <v>15.937</v>
      </c>
      <c r="N15" s="267">
        <f t="shared" si="3"/>
        <v>3</v>
      </c>
      <c r="O15" s="266">
        <v>32</v>
      </c>
      <c r="P15" s="267">
        <v>3</v>
      </c>
      <c r="Q15" s="266">
        <f t="shared" si="4"/>
        <v>16</v>
      </c>
      <c r="R15" s="267">
        <f t="shared" si="5"/>
        <v>3</v>
      </c>
      <c r="S15" s="266">
        <v>16</v>
      </c>
      <c r="T15" s="267">
        <v>2</v>
      </c>
      <c r="U15" s="266">
        <v>16</v>
      </c>
      <c r="V15" s="267">
        <v>2</v>
      </c>
      <c r="W15" s="266">
        <v>11</v>
      </c>
      <c r="X15" s="267">
        <v>2</v>
      </c>
      <c r="Y15" s="266">
        <f t="shared" si="6"/>
        <v>14.333333333333334</v>
      </c>
      <c r="Z15" s="267">
        <f t="shared" si="7"/>
        <v>6</v>
      </c>
      <c r="AA15" s="268">
        <f t="shared" si="8"/>
        <v>201.764</v>
      </c>
      <c r="AB15" s="268">
        <f t="shared" si="9"/>
        <v>15.520307692307693</v>
      </c>
      <c r="AC15" s="269">
        <v>30</v>
      </c>
      <c r="AD15" s="270" t="s">
        <v>148</v>
      </c>
      <c r="AE15" s="264"/>
      <c r="AF15" s="264"/>
      <c r="AG15" s="264"/>
    </row>
    <row r="16" spans="1:33" ht="18">
      <c r="A16" s="264"/>
      <c r="B16" s="76">
        <v>6</v>
      </c>
      <c r="C16" s="275" t="s">
        <v>186</v>
      </c>
      <c r="D16" s="248" t="s">
        <v>168</v>
      </c>
      <c r="E16" s="239">
        <v>42.39</v>
      </c>
      <c r="F16" s="241">
        <v>8</v>
      </c>
      <c r="G16" s="239">
        <v>49.125</v>
      </c>
      <c r="H16" s="241">
        <v>10</v>
      </c>
      <c r="I16" s="238">
        <f t="shared" si="0"/>
        <v>15.2525</v>
      </c>
      <c r="J16" s="241">
        <f t="shared" si="1"/>
        <v>18</v>
      </c>
      <c r="K16" s="245">
        <v>29.25</v>
      </c>
      <c r="L16" s="241">
        <v>3</v>
      </c>
      <c r="M16" s="245">
        <f t="shared" si="2"/>
        <v>14.625</v>
      </c>
      <c r="N16" s="244">
        <f t="shared" si="3"/>
        <v>3</v>
      </c>
      <c r="O16" s="245">
        <v>30</v>
      </c>
      <c r="P16" s="241">
        <v>3</v>
      </c>
      <c r="Q16" s="245">
        <f t="shared" si="4"/>
        <v>15</v>
      </c>
      <c r="R16" s="244">
        <f t="shared" si="5"/>
        <v>3</v>
      </c>
      <c r="S16" s="245">
        <v>17</v>
      </c>
      <c r="T16" s="241">
        <v>2</v>
      </c>
      <c r="U16" s="245">
        <v>18</v>
      </c>
      <c r="V16" s="241">
        <v>2</v>
      </c>
      <c r="W16" s="238">
        <v>15.5</v>
      </c>
      <c r="X16" s="241">
        <v>2</v>
      </c>
      <c r="Y16" s="238">
        <f t="shared" si="6"/>
        <v>16.833333333333332</v>
      </c>
      <c r="Z16" s="241">
        <f t="shared" si="7"/>
        <v>6</v>
      </c>
      <c r="AA16" s="44">
        <f t="shared" si="8"/>
        <v>201.265</v>
      </c>
      <c r="AB16" s="44">
        <f t="shared" si="9"/>
        <v>15.481923076923076</v>
      </c>
      <c r="AC16" s="272">
        <v>30</v>
      </c>
      <c r="AD16" s="273" t="s">
        <v>148</v>
      </c>
      <c r="AE16" s="264"/>
      <c r="AF16" s="264"/>
      <c r="AG16" s="264"/>
    </row>
    <row r="17" spans="1:33" ht="18">
      <c r="A17" s="264"/>
      <c r="B17" s="76">
        <v>7</v>
      </c>
      <c r="C17" s="275" t="s">
        <v>192</v>
      </c>
      <c r="D17" s="248" t="s">
        <v>4</v>
      </c>
      <c r="E17" s="239">
        <v>42.18</v>
      </c>
      <c r="F17" s="241">
        <v>8</v>
      </c>
      <c r="G17" s="239">
        <v>46.3125</v>
      </c>
      <c r="H17" s="241">
        <v>10</v>
      </c>
      <c r="I17" s="238">
        <f t="shared" si="0"/>
        <v>14.748750000000001</v>
      </c>
      <c r="J17" s="241">
        <f t="shared" si="1"/>
        <v>18</v>
      </c>
      <c r="K17" s="245">
        <v>25.5</v>
      </c>
      <c r="L17" s="241">
        <v>3</v>
      </c>
      <c r="M17" s="245">
        <f t="shared" si="2"/>
        <v>12.75</v>
      </c>
      <c r="N17" s="244">
        <f t="shared" si="3"/>
        <v>3</v>
      </c>
      <c r="O17" s="245">
        <v>34</v>
      </c>
      <c r="P17" s="241">
        <v>3</v>
      </c>
      <c r="Q17" s="245">
        <f t="shared" si="4"/>
        <v>17</v>
      </c>
      <c r="R17" s="244">
        <f t="shared" si="5"/>
        <v>3</v>
      </c>
      <c r="S17" s="245">
        <v>16</v>
      </c>
      <c r="T17" s="241">
        <v>2</v>
      </c>
      <c r="U17" s="245">
        <v>18</v>
      </c>
      <c r="V17" s="241">
        <v>2</v>
      </c>
      <c r="W17" s="238">
        <v>15.5</v>
      </c>
      <c r="X17" s="241">
        <v>2</v>
      </c>
      <c r="Y17" s="238">
        <f t="shared" si="6"/>
        <v>16.5</v>
      </c>
      <c r="Z17" s="241">
        <f t="shared" si="7"/>
        <v>6</v>
      </c>
      <c r="AA17" s="44">
        <f t="shared" si="8"/>
        <v>197.4925</v>
      </c>
      <c r="AB17" s="44">
        <f t="shared" si="9"/>
        <v>15.19173076923077</v>
      </c>
      <c r="AC17" s="46">
        <v>30</v>
      </c>
      <c r="AD17" s="252" t="s">
        <v>148</v>
      </c>
      <c r="AE17" s="264"/>
      <c r="AF17" s="264"/>
      <c r="AG17" s="264"/>
    </row>
    <row r="18" spans="1:33" ht="18">
      <c r="A18" s="264"/>
      <c r="B18" s="76">
        <v>8</v>
      </c>
      <c r="C18" s="275" t="s">
        <v>175</v>
      </c>
      <c r="D18" s="248" t="s">
        <v>166</v>
      </c>
      <c r="E18" s="238">
        <v>46.14</v>
      </c>
      <c r="F18" s="241">
        <v>8</v>
      </c>
      <c r="G18" s="238">
        <v>38.25</v>
      </c>
      <c r="H18" s="241">
        <v>10</v>
      </c>
      <c r="I18" s="238">
        <f t="shared" si="0"/>
        <v>14.065</v>
      </c>
      <c r="J18" s="241">
        <f t="shared" si="1"/>
        <v>18</v>
      </c>
      <c r="K18" s="238">
        <v>33.5</v>
      </c>
      <c r="L18" s="241">
        <v>3</v>
      </c>
      <c r="M18" s="238">
        <f t="shared" si="2"/>
        <v>16.75</v>
      </c>
      <c r="N18" s="241">
        <f t="shared" si="3"/>
        <v>3</v>
      </c>
      <c r="O18" s="238">
        <v>30</v>
      </c>
      <c r="P18" s="241">
        <v>3</v>
      </c>
      <c r="Q18" s="238">
        <f t="shared" si="4"/>
        <v>15</v>
      </c>
      <c r="R18" s="241">
        <f t="shared" si="5"/>
        <v>3</v>
      </c>
      <c r="S18" s="238">
        <v>16</v>
      </c>
      <c r="T18" s="241">
        <v>2</v>
      </c>
      <c r="U18" s="238">
        <v>16</v>
      </c>
      <c r="V18" s="241">
        <v>2</v>
      </c>
      <c r="W18" s="238">
        <v>16</v>
      </c>
      <c r="X18" s="241">
        <v>2</v>
      </c>
      <c r="Y18" s="238">
        <f t="shared" si="6"/>
        <v>16</v>
      </c>
      <c r="Z18" s="241">
        <f t="shared" si="7"/>
        <v>6</v>
      </c>
      <c r="AA18" s="44">
        <f t="shared" si="8"/>
        <v>195.89</v>
      </c>
      <c r="AB18" s="44">
        <f t="shared" si="9"/>
        <v>15.068461538461538</v>
      </c>
      <c r="AC18" s="46">
        <v>30</v>
      </c>
      <c r="AD18" s="252" t="s">
        <v>148</v>
      </c>
      <c r="AE18" s="264"/>
      <c r="AF18" s="264"/>
      <c r="AG18" s="264"/>
    </row>
    <row r="19" spans="1:33" ht="18">
      <c r="A19" s="264"/>
      <c r="B19" s="76">
        <v>9</v>
      </c>
      <c r="C19" s="275" t="s">
        <v>177</v>
      </c>
      <c r="D19" s="248" t="s">
        <v>168</v>
      </c>
      <c r="E19" s="238">
        <v>37.5</v>
      </c>
      <c r="F19" s="241">
        <v>8</v>
      </c>
      <c r="G19" s="238">
        <v>42.9375</v>
      </c>
      <c r="H19" s="241">
        <v>10</v>
      </c>
      <c r="I19" s="238">
        <f t="shared" si="0"/>
        <v>13.40625</v>
      </c>
      <c r="J19" s="241">
        <f t="shared" si="1"/>
        <v>18</v>
      </c>
      <c r="K19" s="238">
        <v>26.25</v>
      </c>
      <c r="L19" s="241">
        <v>3</v>
      </c>
      <c r="M19" s="238">
        <f t="shared" si="2"/>
        <v>13.125</v>
      </c>
      <c r="N19" s="241">
        <f t="shared" si="3"/>
        <v>3</v>
      </c>
      <c r="O19" s="238">
        <v>34</v>
      </c>
      <c r="P19" s="241">
        <v>3</v>
      </c>
      <c r="Q19" s="238">
        <f t="shared" si="4"/>
        <v>17</v>
      </c>
      <c r="R19" s="241">
        <f t="shared" si="5"/>
        <v>3</v>
      </c>
      <c r="S19" s="238">
        <v>17</v>
      </c>
      <c r="T19" s="241">
        <v>2</v>
      </c>
      <c r="U19" s="238">
        <v>18</v>
      </c>
      <c r="V19" s="241">
        <v>2</v>
      </c>
      <c r="W19" s="238">
        <v>14</v>
      </c>
      <c r="X19" s="241">
        <v>2</v>
      </c>
      <c r="Y19" s="238">
        <f t="shared" si="6"/>
        <v>16.333333333333332</v>
      </c>
      <c r="Z19" s="241">
        <f t="shared" si="7"/>
        <v>6</v>
      </c>
      <c r="AA19" s="44">
        <f t="shared" si="8"/>
        <v>189.6875</v>
      </c>
      <c r="AB19" s="44">
        <f t="shared" si="9"/>
        <v>14.591346153846153</v>
      </c>
      <c r="AC19" s="46">
        <v>30</v>
      </c>
      <c r="AD19" s="252" t="s">
        <v>148</v>
      </c>
      <c r="AE19" s="264"/>
      <c r="AF19" s="264"/>
      <c r="AG19" s="264"/>
    </row>
    <row r="20" spans="1:33" ht="18">
      <c r="A20" s="264"/>
      <c r="B20" s="76">
        <v>10</v>
      </c>
      <c r="C20" s="275" t="s">
        <v>193</v>
      </c>
      <c r="D20" s="248" t="s">
        <v>194</v>
      </c>
      <c r="E20" s="239">
        <v>37.68</v>
      </c>
      <c r="F20" s="241">
        <v>8</v>
      </c>
      <c r="G20" s="239">
        <v>39.9375</v>
      </c>
      <c r="H20" s="241">
        <v>10</v>
      </c>
      <c r="I20" s="238">
        <f t="shared" si="0"/>
        <v>12.936250000000001</v>
      </c>
      <c r="J20" s="241">
        <f t="shared" si="1"/>
        <v>18</v>
      </c>
      <c r="K20" s="245">
        <v>30.5</v>
      </c>
      <c r="L20" s="241">
        <v>3</v>
      </c>
      <c r="M20" s="245">
        <f t="shared" si="2"/>
        <v>15.25</v>
      </c>
      <c r="N20" s="244">
        <f t="shared" si="3"/>
        <v>3</v>
      </c>
      <c r="O20" s="245">
        <v>32</v>
      </c>
      <c r="P20" s="241">
        <v>3</v>
      </c>
      <c r="Q20" s="245">
        <f t="shared" si="4"/>
        <v>16</v>
      </c>
      <c r="R20" s="244">
        <f t="shared" si="5"/>
        <v>3</v>
      </c>
      <c r="S20" s="245">
        <v>17</v>
      </c>
      <c r="T20" s="241">
        <v>2</v>
      </c>
      <c r="U20" s="245">
        <v>18.5</v>
      </c>
      <c r="V20" s="241">
        <v>2</v>
      </c>
      <c r="W20" s="238">
        <v>13.5</v>
      </c>
      <c r="X20" s="241">
        <v>2</v>
      </c>
      <c r="Y20" s="238">
        <f t="shared" si="6"/>
        <v>16.333333333333332</v>
      </c>
      <c r="Z20" s="241">
        <f t="shared" si="7"/>
        <v>6</v>
      </c>
      <c r="AA20" s="44">
        <f t="shared" si="8"/>
        <v>189.1175</v>
      </c>
      <c r="AB20" s="44">
        <f t="shared" si="9"/>
        <v>14.547500000000001</v>
      </c>
      <c r="AC20" s="46">
        <v>30</v>
      </c>
      <c r="AD20" s="252" t="s">
        <v>148</v>
      </c>
      <c r="AE20" s="264"/>
      <c r="AF20" s="264"/>
      <c r="AG20" s="264"/>
    </row>
    <row r="21" spans="1:33" ht="18">
      <c r="A21" s="264"/>
      <c r="B21" s="76">
        <v>11</v>
      </c>
      <c r="C21" s="275" t="s">
        <v>181</v>
      </c>
      <c r="D21" s="248" t="s">
        <v>182</v>
      </c>
      <c r="E21" s="238">
        <v>36.18</v>
      </c>
      <c r="F21" s="241">
        <v>8</v>
      </c>
      <c r="G21" s="238">
        <v>45.9375</v>
      </c>
      <c r="H21" s="241">
        <v>10</v>
      </c>
      <c r="I21" s="238">
        <f t="shared" si="0"/>
        <v>13.686250000000001</v>
      </c>
      <c r="J21" s="241">
        <f t="shared" si="1"/>
        <v>18</v>
      </c>
      <c r="K21" s="239">
        <v>24</v>
      </c>
      <c r="L21" s="241">
        <v>3</v>
      </c>
      <c r="M21" s="238">
        <f t="shared" si="2"/>
        <v>12</v>
      </c>
      <c r="N21" s="241">
        <f t="shared" si="3"/>
        <v>3</v>
      </c>
      <c r="O21" s="239">
        <v>34</v>
      </c>
      <c r="P21" s="241">
        <v>3</v>
      </c>
      <c r="Q21" s="238">
        <f t="shared" si="4"/>
        <v>17</v>
      </c>
      <c r="R21" s="241">
        <f t="shared" si="5"/>
        <v>3</v>
      </c>
      <c r="S21" s="238">
        <v>16</v>
      </c>
      <c r="T21" s="241">
        <v>2</v>
      </c>
      <c r="U21" s="245">
        <v>16</v>
      </c>
      <c r="V21" s="241">
        <v>2</v>
      </c>
      <c r="W21" s="238">
        <v>16</v>
      </c>
      <c r="X21" s="241">
        <v>2</v>
      </c>
      <c r="Y21" s="238">
        <f t="shared" si="6"/>
        <v>16</v>
      </c>
      <c r="Z21" s="241">
        <f t="shared" si="7"/>
        <v>6</v>
      </c>
      <c r="AA21" s="44">
        <f t="shared" si="8"/>
        <v>188.1175</v>
      </c>
      <c r="AB21" s="44">
        <f t="shared" si="9"/>
        <v>14.470576923076923</v>
      </c>
      <c r="AC21" s="46">
        <v>30</v>
      </c>
      <c r="AD21" s="252" t="s">
        <v>148</v>
      </c>
      <c r="AE21" s="264"/>
      <c r="AF21" s="264"/>
      <c r="AG21" s="264"/>
    </row>
    <row r="22" spans="1:33" ht="18">
      <c r="A22" s="264"/>
      <c r="B22" s="76">
        <v>12</v>
      </c>
      <c r="C22" s="275" t="s">
        <v>190</v>
      </c>
      <c r="D22" s="248" t="s">
        <v>191</v>
      </c>
      <c r="E22" s="239">
        <v>39.57</v>
      </c>
      <c r="F22" s="241">
        <v>8</v>
      </c>
      <c r="G22" s="239">
        <v>45.75</v>
      </c>
      <c r="H22" s="241">
        <v>10</v>
      </c>
      <c r="I22" s="238">
        <f t="shared" si="0"/>
        <v>14.219999999999999</v>
      </c>
      <c r="J22" s="241">
        <f t="shared" si="1"/>
        <v>18</v>
      </c>
      <c r="K22" s="245">
        <v>21.125</v>
      </c>
      <c r="L22" s="241">
        <v>3</v>
      </c>
      <c r="M22" s="245">
        <f t="shared" si="2"/>
        <v>10.5625</v>
      </c>
      <c r="N22" s="244">
        <f t="shared" si="3"/>
        <v>3</v>
      </c>
      <c r="O22" s="245">
        <v>26</v>
      </c>
      <c r="P22" s="241">
        <v>3</v>
      </c>
      <c r="Q22" s="245">
        <f t="shared" si="4"/>
        <v>13</v>
      </c>
      <c r="R22" s="244">
        <f t="shared" si="5"/>
        <v>3</v>
      </c>
      <c r="S22" s="245">
        <v>16</v>
      </c>
      <c r="T22" s="241">
        <v>2</v>
      </c>
      <c r="U22" s="245">
        <v>18</v>
      </c>
      <c r="V22" s="241">
        <v>2</v>
      </c>
      <c r="W22" s="238">
        <v>17.5</v>
      </c>
      <c r="X22" s="241">
        <v>2</v>
      </c>
      <c r="Y22" s="238">
        <f t="shared" si="6"/>
        <v>17.166666666666668</v>
      </c>
      <c r="Z22" s="241">
        <f t="shared" si="7"/>
        <v>6</v>
      </c>
      <c r="AA22" s="44">
        <f t="shared" si="8"/>
        <v>183.945</v>
      </c>
      <c r="AB22" s="44">
        <f t="shared" si="9"/>
        <v>14.149615384615384</v>
      </c>
      <c r="AC22" s="46">
        <v>30</v>
      </c>
      <c r="AD22" s="252" t="s">
        <v>148</v>
      </c>
      <c r="AE22" s="264"/>
      <c r="AF22" s="264"/>
      <c r="AG22" s="264"/>
    </row>
    <row r="23" spans="1:33" ht="18">
      <c r="A23" s="264"/>
      <c r="B23" s="76">
        <v>13</v>
      </c>
      <c r="C23" s="275" t="s">
        <v>187</v>
      </c>
      <c r="D23" s="248" t="s">
        <v>188</v>
      </c>
      <c r="E23" s="239">
        <v>37.5</v>
      </c>
      <c r="F23" s="241">
        <v>8</v>
      </c>
      <c r="G23" s="239">
        <v>31.3125</v>
      </c>
      <c r="H23" s="241">
        <v>10</v>
      </c>
      <c r="I23" s="238">
        <f t="shared" si="0"/>
        <v>11.46875</v>
      </c>
      <c r="J23" s="241">
        <f t="shared" si="1"/>
        <v>18</v>
      </c>
      <c r="K23" s="245">
        <v>25.83333334</v>
      </c>
      <c r="L23" s="241">
        <v>3</v>
      </c>
      <c r="M23" s="245">
        <f t="shared" si="2"/>
        <v>12.91666667</v>
      </c>
      <c r="N23" s="244">
        <f t="shared" si="3"/>
        <v>3</v>
      </c>
      <c r="O23" s="245">
        <v>34</v>
      </c>
      <c r="P23" s="241">
        <v>3</v>
      </c>
      <c r="Q23" s="245">
        <f t="shared" si="4"/>
        <v>17</v>
      </c>
      <c r="R23" s="244">
        <f t="shared" si="5"/>
        <v>3</v>
      </c>
      <c r="S23" s="245">
        <v>17</v>
      </c>
      <c r="T23" s="241">
        <v>2</v>
      </c>
      <c r="U23" s="245">
        <v>18</v>
      </c>
      <c r="V23" s="241">
        <v>2</v>
      </c>
      <c r="W23" s="238">
        <v>14.5</v>
      </c>
      <c r="X23" s="241">
        <v>2</v>
      </c>
      <c r="Y23" s="238">
        <f t="shared" si="6"/>
        <v>16.5</v>
      </c>
      <c r="Z23" s="241">
        <f t="shared" si="7"/>
        <v>6</v>
      </c>
      <c r="AA23" s="44">
        <f t="shared" si="8"/>
        <v>178.14583334</v>
      </c>
      <c r="AB23" s="44">
        <f t="shared" si="9"/>
        <v>13.70352564153846</v>
      </c>
      <c r="AC23" s="46">
        <v>30</v>
      </c>
      <c r="AD23" s="252" t="s">
        <v>148</v>
      </c>
      <c r="AE23" s="264"/>
      <c r="AF23" s="264"/>
      <c r="AG23" s="264"/>
    </row>
    <row r="24" spans="1:33" ht="18">
      <c r="A24" s="264"/>
      <c r="B24" s="76">
        <v>14</v>
      </c>
      <c r="C24" s="275" t="s">
        <v>183</v>
      </c>
      <c r="D24" s="248" t="s">
        <v>170</v>
      </c>
      <c r="E24" s="238">
        <v>38.43</v>
      </c>
      <c r="F24" s="241">
        <v>8</v>
      </c>
      <c r="G24" s="238">
        <v>33.5625</v>
      </c>
      <c r="H24" s="241">
        <v>10</v>
      </c>
      <c r="I24" s="238">
        <f t="shared" si="0"/>
        <v>11.998750000000001</v>
      </c>
      <c r="J24" s="241">
        <f t="shared" si="1"/>
        <v>18</v>
      </c>
      <c r="K24" s="239">
        <v>26</v>
      </c>
      <c r="L24" s="241">
        <v>3</v>
      </c>
      <c r="M24" s="238">
        <f t="shared" si="2"/>
        <v>13</v>
      </c>
      <c r="N24" s="241">
        <f t="shared" si="3"/>
        <v>3</v>
      </c>
      <c r="O24" s="239">
        <v>30</v>
      </c>
      <c r="P24" s="241">
        <v>3</v>
      </c>
      <c r="Q24" s="238">
        <f t="shared" si="4"/>
        <v>15</v>
      </c>
      <c r="R24" s="241">
        <f t="shared" si="5"/>
        <v>3</v>
      </c>
      <c r="S24" s="238">
        <v>14</v>
      </c>
      <c r="T24" s="241">
        <v>2</v>
      </c>
      <c r="U24" s="238">
        <v>18</v>
      </c>
      <c r="V24" s="241">
        <v>2</v>
      </c>
      <c r="W24" s="238">
        <v>12.5</v>
      </c>
      <c r="X24" s="241">
        <v>2</v>
      </c>
      <c r="Y24" s="238">
        <f t="shared" si="6"/>
        <v>14.833333333333334</v>
      </c>
      <c r="Z24" s="241">
        <f t="shared" si="7"/>
        <v>6</v>
      </c>
      <c r="AA24" s="44">
        <f t="shared" si="8"/>
        <v>172.4925</v>
      </c>
      <c r="AB24" s="44">
        <f t="shared" si="9"/>
        <v>13.268653846153846</v>
      </c>
      <c r="AC24" s="46">
        <v>30</v>
      </c>
      <c r="AD24" s="252" t="s">
        <v>148</v>
      </c>
      <c r="AE24" s="264"/>
      <c r="AF24" s="264"/>
      <c r="AG24" s="264"/>
    </row>
    <row r="25" spans="1:33" ht="18">
      <c r="A25" s="264"/>
      <c r="B25" s="76">
        <v>15</v>
      </c>
      <c r="C25" s="275" t="s">
        <v>179</v>
      </c>
      <c r="D25" s="248" t="s">
        <v>180</v>
      </c>
      <c r="E25" s="238">
        <v>34.32</v>
      </c>
      <c r="F25" s="241">
        <v>8</v>
      </c>
      <c r="G25" s="238">
        <v>31.5</v>
      </c>
      <c r="H25" s="241">
        <v>10</v>
      </c>
      <c r="I25" s="238">
        <f t="shared" si="0"/>
        <v>10.969999999999999</v>
      </c>
      <c r="J25" s="241">
        <f t="shared" si="1"/>
        <v>18</v>
      </c>
      <c r="K25" s="238">
        <v>23.875</v>
      </c>
      <c r="L25" s="241">
        <v>3</v>
      </c>
      <c r="M25" s="238">
        <f t="shared" si="2"/>
        <v>11.9375</v>
      </c>
      <c r="N25" s="241">
        <f t="shared" si="3"/>
        <v>3</v>
      </c>
      <c r="O25" s="238">
        <v>34</v>
      </c>
      <c r="P25" s="241">
        <v>3</v>
      </c>
      <c r="Q25" s="238">
        <f t="shared" si="4"/>
        <v>17</v>
      </c>
      <c r="R25" s="241">
        <f t="shared" si="5"/>
        <v>3</v>
      </c>
      <c r="S25" s="239">
        <v>14</v>
      </c>
      <c r="T25" s="241">
        <v>2</v>
      </c>
      <c r="U25" s="238">
        <v>18</v>
      </c>
      <c r="V25" s="241">
        <v>2</v>
      </c>
      <c r="W25" s="238">
        <v>14</v>
      </c>
      <c r="X25" s="241">
        <v>2</v>
      </c>
      <c r="Y25" s="238">
        <f t="shared" si="6"/>
        <v>15.333333333333334</v>
      </c>
      <c r="Z25" s="241">
        <f t="shared" si="7"/>
        <v>6</v>
      </c>
      <c r="AA25" s="44">
        <f t="shared" si="8"/>
        <v>169.695</v>
      </c>
      <c r="AB25" s="44">
        <f t="shared" si="9"/>
        <v>13.053461538461537</v>
      </c>
      <c r="AC25" s="46">
        <v>30</v>
      </c>
      <c r="AD25" s="252" t="s">
        <v>148</v>
      </c>
      <c r="AE25" s="264"/>
      <c r="AF25" s="264"/>
      <c r="AG25" s="264"/>
    </row>
    <row r="26" spans="1:33" ht="18">
      <c r="A26" s="264"/>
      <c r="B26" s="76">
        <v>16</v>
      </c>
      <c r="C26" s="275" t="s">
        <v>195</v>
      </c>
      <c r="D26" s="248" t="s">
        <v>165</v>
      </c>
      <c r="E26" s="239">
        <v>36</v>
      </c>
      <c r="F26" s="241">
        <v>8</v>
      </c>
      <c r="G26" s="239">
        <v>32.8125</v>
      </c>
      <c r="H26" s="241">
        <v>10</v>
      </c>
      <c r="I26" s="238">
        <f t="shared" si="0"/>
        <v>11.46875</v>
      </c>
      <c r="J26" s="241">
        <f t="shared" si="1"/>
        <v>18</v>
      </c>
      <c r="K26" s="245">
        <v>21.5</v>
      </c>
      <c r="L26" s="241">
        <v>3</v>
      </c>
      <c r="M26" s="245">
        <f t="shared" si="2"/>
        <v>10.75</v>
      </c>
      <c r="N26" s="244">
        <f t="shared" si="3"/>
        <v>3</v>
      </c>
      <c r="O26" s="245">
        <v>31</v>
      </c>
      <c r="P26" s="241">
        <v>3</v>
      </c>
      <c r="Q26" s="245">
        <f t="shared" si="4"/>
        <v>15.5</v>
      </c>
      <c r="R26" s="244">
        <f t="shared" si="5"/>
        <v>3</v>
      </c>
      <c r="S26" s="245">
        <v>12</v>
      </c>
      <c r="T26" s="241">
        <v>2</v>
      </c>
      <c r="U26" s="245">
        <v>14</v>
      </c>
      <c r="V26" s="241">
        <v>2</v>
      </c>
      <c r="W26" s="238">
        <v>16.5</v>
      </c>
      <c r="X26" s="241">
        <v>2</v>
      </c>
      <c r="Y26" s="238">
        <f t="shared" si="6"/>
        <v>14.166666666666666</v>
      </c>
      <c r="Z26" s="241">
        <f t="shared" si="7"/>
        <v>6</v>
      </c>
      <c r="AA26" s="44">
        <f t="shared" si="8"/>
        <v>163.8125</v>
      </c>
      <c r="AB26" s="44">
        <f t="shared" si="9"/>
        <v>12.600961538461538</v>
      </c>
      <c r="AC26" s="46">
        <v>30</v>
      </c>
      <c r="AD26" s="252" t="s">
        <v>148</v>
      </c>
      <c r="AE26" s="264"/>
      <c r="AF26" s="264"/>
      <c r="AG26" s="264"/>
    </row>
    <row r="27" spans="1:33" ht="18">
      <c r="A27" s="264"/>
      <c r="B27" s="76">
        <v>17</v>
      </c>
      <c r="C27" s="275" t="s">
        <v>185</v>
      </c>
      <c r="D27" s="248" t="s">
        <v>170</v>
      </c>
      <c r="E27" s="239">
        <v>34.14</v>
      </c>
      <c r="F27" s="241">
        <v>8</v>
      </c>
      <c r="G27" s="239">
        <v>34.5</v>
      </c>
      <c r="H27" s="241">
        <v>10</v>
      </c>
      <c r="I27" s="238">
        <f t="shared" si="0"/>
        <v>11.44</v>
      </c>
      <c r="J27" s="241">
        <f t="shared" si="1"/>
        <v>18</v>
      </c>
      <c r="K27" s="245">
        <v>22</v>
      </c>
      <c r="L27" s="241">
        <v>3</v>
      </c>
      <c r="M27" s="245">
        <f t="shared" si="2"/>
        <v>11</v>
      </c>
      <c r="N27" s="244">
        <f t="shared" si="3"/>
        <v>3</v>
      </c>
      <c r="O27" s="245">
        <v>27</v>
      </c>
      <c r="P27" s="241">
        <v>3</v>
      </c>
      <c r="Q27" s="245">
        <f t="shared" si="4"/>
        <v>13.5</v>
      </c>
      <c r="R27" s="244">
        <f t="shared" si="5"/>
        <v>3</v>
      </c>
      <c r="S27" s="245">
        <v>13</v>
      </c>
      <c r="T27" s="241">
        <v>2</v>
      </c>
      <c r="U27" s="245">
        <v>18</v>
      </c>
      <c r="V27" s="241">
        <v>2</v>
      </c>
      <c r="W27" s="238">
        <v>12</v>
      </c>
      <c r="X27" s="241">
        <v>2</v>
      </c>
      <c r="Y27" s="238">
        <f t="shared" si="6"/>
        <v>14.333333333333334</v>
      </c>
      <c r="Z27" s="241">
        <f t="shared" si="7"/>
        <v>6</v>
      </c>
      <c r="AA27" s="44">
        <f t="shared" si="8"/>
        <v>160.64</v>
      </c>
      <c r="AB27" s="44">
        <f t="shared" si="9"/>
        <v>12.356923076923076</v>
      </c>
      <c r="AC27" s="46">
        <v>30</v>
      </c>
      <c r="AD27" s="252" t="s">
        <v>148</v>
      </c>
      <c r="AE27" s="264"/>
      <c r="AF27" s="264"/>
      <c r="AG27" s="264"/>
    </row>
    <row r="28" spans="1:33" ht="18">
      <c r="A28" s="264"/>
      <c r="B28" s="76">
        <v>18</v>
      </c>
      <c r="C28" s="275" t="s">
        <v>176</v>
      </c>
      <c r="D28" s="248" t="s">
        <v>168</v>
      </c>
      <c r="E28" s="50">
        <v>29.43</v>
      </c>
      <c r="F28" s="51">
        <v>0</v>
      </c>
      <c r="G28" s="238">
        <v>30.375</v>
      </c>
      <c r="H28" s="241">
        <v>10</v>
      </c>
      <c r="I28" s="50">
        <f t="shared" si="0"/>
        <v>9.9675</v>
      </c>
      <c r="J28" s="51">
        <f t="shared" si="1"/>
        <v>10</v>
      </c>
      <c r="K28" s="238">
        <v>22.5</v>
      </c>
      <c r="L28" s="241">
        <v>3</v>
      </c>
      <c r="M28" s="238">
        <f t="shared" si="2"/>
        <v>11.25</v>
      </c>
      <c r="N28" s="241">
        <f t="shared" si="3"/>
        <v>3</v>
      </c>
      <c r="O28" s="238">
        <v>29</v>
      </c>
      <c r="P28" s="241">
        <v>3</v>
      </c>
      <c r="Q28" s="238">
        <f t="shared" si="4"/>
        <v>14.5</v>
      </c>
      <c r="R28" s="241">
        <f t="shared" si="5"/>
        <v>3</v>
      </c>
      <c r="S28" s="238">
        <v>13</v>
      </c>
      <c r="T28" s="241">
        <v>2</v>
      </c>
      <c r="U28" s="238">
        <v>15.5</v>
      </c>
      <c r="V28" s="241">
        <v>2</v>
      </c>
      <c r="W28" s="238">
        <v>13.5</v>
      </c>
      <c r="X28" s="241">
        <v>2</v>
      </c>
      <c r="Y28" s="238">
        <f t="shared" si="6"/>
        <v>14</v>
      </c>
      <c r="Z28" s="241">
        <f t="shared" si="7"/>
        <v>6</v>
      </c>
      <c r="AA28" s="44">
        <f t="shared" si="8"/>
        <v>153.305</v>
      </c>
      <c r="AB28" s="44">
        <f t="shared" si="9"/>
        <v>11.792692307692308</v>
      </c>
      <c r="AC28" s="46">
        <v>30</v>
      </c>
      <c r="AD28" s="252" t="s">
        <v>148</v>
      </c>
      <c r="AE28" s="37"/>
      <c r="AF28" s="264"/>
      <c r="AG28" s="264"/>
    </row>
    <row r="29" spans="1:33" ht="18">
      <c r="A29" s="264"/>
      <c r="B29" s="76">
        <v>19</v>
      </c>
      <c r="C29" s="275" t="s">
        <v>184</v>
      </c>
      <c r="D29" s="248" t="s">
        <v>87</v>
      </c>
      <c r="E29" s="50">
        <v>27.75</v>
      </c>
      <c r="F29" s="51">
        <v>0</v>
      </c>
      <c r="G29" s="239">
        <v>30</v>
      </c>
      <c r="H29" s="241">
        <v>10</v>
      </c>
      <c r="I29" s="50">
        <f t="shared" si="0"/>
        <v>9.625</v>
      </c>
      <c r="J29" s="51">
        <f t="shared" si="1"/>
        <v>10</v>
      </c>
      <c r="K29" s="254">
        <v>18.375</v>
      </c>
      <c r="L29" s="255">
        <v>0</v>
      </c>
      <c r="M29" s="50">
        <f t="shared" si="2"/>
        <v>9.1875</v>
      </c>
      <c r="N29" s="51">
        <f t="shared" si="3"/>
        <v>0</v>
      </c>
      <c r="O29" s="239">
        <v>34</v>
      </c>
      <c r="P29" s="241">
        <v>3</v>
      </c>
      <c r="Q29" s="238">
        <f t="shared" si="4"/>
        <v>17</v>
      </c>
      <c r="R29" s="241">
        <f t="shared" si="5"/>
        <v>3</v>
      </c>
      <c r="S29" s="238">
        <v>10</v>
      </c>
      <c r="T29" s="241">
        <v>2</v>
      </c>
      <c r="U29" s="238">
        <v>17</v>
      </c>
      <c r="V29" s="241">
        <v>2</v>
      </c>
      <c r="W29" s="238">
        <v>11.5</v>
      </c>
      <c r="X29" s="241">
        <v>2</v>
      </c>
      <c r="Y29" s="238">
        <f t="shared" si="6"/>
        <v>12.833333333333334</v>
      </c>
      <c r="Z29" s="241">
        <f t="shared" si="7"/>
        <v>6</v>
      </c>
      <c r="AA29" s="44">
        <f t="shared" si="8"/>
        <v>148.625</v>
      </c>
      <c r="AB29" s="44">
        <f t="shared" si="9"/>
        <v>11.432692307692308</v>
      </c>
      <c r="AC29" s="46">
        <v>30</v>
      </c>
      <c r="AD29" s="252" t="s">
        <v>148</v>
      </c>
      <c r="AE29" s="37"/>
      <c r="AF29" s="264"/>
      <c r="AG29" s="264"/>
    </row>
    <row r="30" spans="1:33" ht="18" thickBot="1">
      <c r="A30" s="264"/>
      <c r="B30" s="79">
        <v>20</v>
      </c>
      <c r="C30" s="277" t="s">
        <v>171</v>
      </c>
      <c r="D30" s="249" t="s">
        <v>172</v>
      </c>
      <c r="E30" s="242">
        <v>33.18</v>
      </c>
      <c r="F30" s="243">
        <v>8</v>
      </c>
      <c r="G30" s="242">
        <v>30</v>
      </c>
      <c r="H30" s="243">
        <v>10</v>
      </c>
      <c r="I30" s="242">
        <f t="shared" si="0"/>
        <v>10.53</v>
      </c>
      <c r="J30" s="243">
        <f t="shared" si="1"/>
        <v>18</v>
      </c>
      <c r="K30" s="160">
        <v>15.25</v>
      </c>
      <c r="L30" s="161">
        <v>0</v>
      </c>
      <c r="M30" s="160">
        <f t="shared" si="2"/>
        <v>7.625</v>
      </c>
      <c r="N30" s="161">
        <f t="shared" si="3"/>
        <v>0</v>
      </c>
      <c r="O30" s="242">
        <v>20</v>
      </c>
      <c r="P30" s="243">
        <v>3</v>
      </c>
      <c r="Q30" s="242">
        <f t="shared" si="4"/>
        <v>10</v>
      </c>
      <c r="R30" s="243">
        <f t="shared" si="5"/>
        <v>3</v>
      </c>
      <c r="S30" s="242">
        <v>12</v>
      </c>
      <c r="T30" s="243">
        <v>2</v>
      </c>
      <c r="U30" s="246">
        <v>15.5</v>
      </c>
      <c r="V30" s="243">
        <v>2</v>
      </c>
      <c r="W30" s="242">
        <v>13.5</v>
      </c>
      <c r="X30" s="243">
        <v>2</v>
      </c>
      <c r="Y30" s="242">
        <f t="shared" si="6"/>
        <v>13.666666666666666</v>
      </c>
      <c r="Z30" s="243">
        <f t="shared" si="7"/>
        <v>6</v>
      </c>
      <c r="AA30" s="117">
        <f t="shared" si="8"/>
        <v>139.43</v>
      </c>
      <c r="AB30" s="117">
        <f t="shared" si="9"/>
        <v>10.725384615384616</v>
      </c>
      <c r="AC30" s="47">
        <v>30</v>
      </c>
      <c r="AD30" s="253" t="s">
        <v>148</v>
      </c>
      <c r="AE30" s="264"/>
      <c r="AF30" s="264"/>
      <c r="AG30" s="264"/>
    </row>
    <row r="31" spans="1:33" ht="15">
      <c r="A31" s="264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17"/>
      <c r="Z31" s="264"/>
      <c r="AA31" s="264"/>
      <c r="AB31" s="264"/>
      <c r="AC31" s="264"/>
      <c r="AD31" s="264"/>
      <c r="AE31" s="264"/>
      <c r="AF31" s="264"/>
      <c r="AG31" s="264"/>
    </row>
    <row r="32" spans="1:33" ht="21">
      <c r="A32" s="264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264"/>
      <c r="R32" s="264"/>
      <c r="S32" s="264"/>
      <c r="T32" s="264"/>
      <c r="U32" s="264"/>
      <c r="V32" s="264"/>
      <c r="W32" s="264"/>
      <c r="X32" s="17"/>
      <c r="Y32" s="264"/>
      <c r="Z32" s="38"/>
      <c r="AA32" s="38"/>
      <c r="AB32" s="264"/>
      <c r="AC32" s="264"/>
      <c r="AD32" s="264"/>
      <c r="AE32" s="264"/>
      <c r="AF32" s="264"/>
      <c r="AG32" s="264"/>
    </row>
    <row r="33" spans="1:33" ht="21">
      <c r="A33" s="264"/>
      <c r="B33" s="92" t="s">
        <v>104</v>
      </c>
      <c r="C33" s="26"/>
      <c r="D33" s="26"/>
      <c r="E33" s="26"/>
      <c r="F33" s="89"/>
      <c r="G33" s="89"/>
      <c r="H33" s="89"/>
      <c r="I33" s="264"/>
      <c r="J33" s="264"/>
      <c r="K33" s="264"/>
      <c r="L33" s="20" t="s">
        <v>198</v>
      </c>
      <c r="M33" s="20"/>
      <c r="N33" s="25">
        <v>41382</v>
      </c>
      <c r="O33" s="89"/>
      <c r="P33" s="89"/>
      <c r="Q33" s="264"/>
      <c r="R33" s="264"/>
      <c r="S33" s="264"/>
      <c r="T33" s="264"/>
      <c r="U33" s="264"/>
      <c r="V33" s="264"/>
      <c r="W33" s="264"/>
      <c r="X33" s="17"/>
      <c r="Y33" s="17"/>
      <c r="Z33" s="264"/>
      <c r="AA33" s="38"/>
      <c r="AB33" s="264"/>
      <c r="AC33" s="264"/>
      <c r="AD33" s="264"/>
      <c r="AE33" s="264"/>
      <c r="AF33" s="264"/>
      <c r="AG33" s="264"/>
    </row>
    <row r="34" spans="1:33" ht="21">
      <c r="A34" s="264"/>
      <c r="B34" s="264"/>
      <c r="C34" s="264"/>
      <c r="D34" s="264"/>
      <c r="E34" s="264"/>
      <c r="F34" s="89"/>
      <c r="G34" s="89"/>
      <c r="H34" s="89"/>
      <c r="I34" s="89"/>
      <c r="J34" s="89"/>
      <c r="K34" s="89"/>
      <c r="L34" s="89"/>
      <c r="M34" s="89"/>
      <c r="N34" s="89"/>
      <c r="O34" s="20" t="s">
        <v>39</v>
      </c>
      <c r="P34" s="89"/>
      <c r="Q34" s="89"/>
      <c r="R34" s="89"/>
      <c r="S34" s="89"/>
      <c r="T34" s="89"/>
      <c r="U34" s="17"/>
      <c r="V34" s="89"/>
      <c r="W34" s="17"/>
      <c r="X34" s="17"/>
      <c r="Y34" s="17"/>
      <c r="Z34" s="264"/>
      <c r="AA34" s="38"/>
      <c r="AB34" s="264"/>
      <c r="AC34" s="264"/>
      <c r="AD34" s="264"/>
      <c r="AE34" s="264"/>
      <c r="AF34" s="264"/>
      <c r="AG34" s="264"/>
    </row>
    <row r="35" spans="1:33" ht="21">
      <c r="A35" s="264"/>
      <c r="B35" s="263" t="s">
        <v>103</v>
      </c>
      <c r="C35" s="263"/>
      <c r="D35" s="263"/>
      <c r="E35" s="263"/>
      <c r="F35" s="89"/>
      <c r="G35" s="89"/>
      <c r="H35" s="89"/>
      <c r="I35" s="89"/>
      <c r="J35" s="89"/>
      <c r="K35" s="89"/>
      <c r="L35" s="32"/>
      <c r="M35" s="89"/>
      <c r="N35" s="89"/>
      <c r="O35" s="20"/>
      <c r="P35" s="89" t="s">
        <v>41</v>
      </c>
      <c r="Q35" s="89"/>
      <c r="R35" s="89"/>
      <c r="S35" s="89"/>
      <c r="T35" s="89"/>
      <c r="U35" s="17"/>
      <c r="V35" s="89"/>
      <c r="W35" s="17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</row>
    <row r="36" spans="1:33" ht="21">
      <c r="A36" s="264"/>
      <c r="B36" s="263"/>
      <c r="C36" s="263"/>
      <c r="D36" s="263"/>
      <c r="E36" s="263"/>
      <c r="F36" s="89"/>
      <c r="G36" s="89"/>
      <c r="H36" s="89"/>
      <c r="I36" s="89"/>
      <c r="J36" s="89"/>
      <c r="K36" s="89"/>
      <c r="L36" s="32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17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</row>
    <row r="37" spans="1:33" ht="21">
      <c r="A37" s="264"/>
      <c r="B37" s="264"/>
      <c r="C37" s="264"/>
      <c r="D37" s="227" t="s">
        <v>101</v>
      </c>
      <c r="E37" s="1"/>
      <c r="F37" s="89"/>
      <c r="G37" s="89"/>
      <c r="H37" s="89"/>
      <c r="I37" s="89"/>
      <c r="J37" s="89"/>
      <c r="K37" s="89"/>
      <c r="L37" s="32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17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</row>
    <row r="38" spans="1:33" ht="21">
      <c r="A38" s="264"/>
      <c r="B38" s="264"/>
      <c r="C38" s="264"/>
      <c r="D38" s="227" t="s">
        <v>86</v>
      </c>
      <c r="E38" s="1"/>
      <c r="F38" s="89"/>
      <c r="G38" s="89"/>
      <c r="H38" s="89"/>
      <c r="I38" s="89"/>
      <c r="J38" s="89"/>
      <c r="K38" s="89"/>
      <c r="L38" s="32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17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</row>
    <row r="39" spans="1:33" ht="21">
      <c r="A39" s="264"/>
      <c r="B39" s="264"/>
      <c r="C39" s="264"/>
      <c r="D39" s="227" t="s">
        <v>102</v>
      </c>
      <c r="E39" s="227"/>
      <c r="F39" s="89"/>
      <c r="G39" s="89"/>
      <c r="H39" s="89"/>
      <c r="I39" s="89"/>
      <c r="J39" s="89"/>
      <c r="K39" s="89"/>
      <c r="L39" s="32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17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</row>
    <row r="40" spans="1:33" ht="21">
      <c r="A40" s="264"/>
      <c r="B40" s="264"/>
      <c r="C40" s="264"/>
      <c r="D40" s="227" t="s">
        <v>160</v>
      </c>
      <c r="E40" s="1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17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</row>
    <row r="41" spans="1:33" ht="20.25">
      <c r="A41" s="264"/>
      <c r="B41" s="264"/>
      <c r="C41" s="264"/>
      <c r="D41" s="227" t="s">
        <v>203</v>
      </c>
      <c r="E41" s="1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17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</row>
    <row r="42" spans="1:33" ht="20.25">
      <c r="A42" s="264"/>
      <c r="B42" s="264"/>
      <c r="C42" s="264"/>
      <c r="D42" s="227" t="s">
        <v>58</v>
      </c>
      <c r="E42" s="1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</row>
    <row r="43" spans="1:33" ht="20.25">
      <c r="A43" s="264"/>
      <c r="B43" s="264"/>
      <c r="C43" s="264"/>
      <c r="D43" s="227" t="s">
        <v>202</v>
      </c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</row>
    <row r="44" spans="1:33" ht="14.25">
      <c r="A44" s="264"/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</row>
    <row r="45" spans="1:33" ht="17.25">
      <c r="A45" s="264"/>
      <c r="B45" s="264"/>
      <c r="C45" s="9" t="s">
        <v>204</v>
      </c>
      <c r="D45" s="9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</row>
    <row r="46" spans="1:33" ht="17.25">
      <c r="A46" s="264"/>
      <c r="B46" s="264"/>
      <c r="C46" s="9" t="s">
        <v>205</v>
      </c>
      <c r="D46" s="9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</row>
    <row r="47" spans="1:33" ht="17.25">
      <c r="A47" s="264"/>
      <c r="B47" s="264"/>
      <c r="C47" s="9" t="s">
        <v>206</v>
      </c>
      <c r="D47" s="9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</row>
  </sheetData>
  <sheetProtection/>
  <mergeCells count="4">
    <mergeCell ref="E9:J9"/>
    <mergeCell ref="K9:N9"/>
    <mergeCell ref="O9:R9"/>
    <mergeCell ref="S9:Z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="69" zoomScaleNormal="69"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BIOLOGIE ANIMALE</dc:creator>
  <cp:keywords/>
  <dc:description/>
  <cp:lastModifiedBy>B-A</cp:lastModifiedBy>
  <cp:lastPrinted>2020-02-17T11:16:13Z</cp:lastPrinted>
  <dcterms:created xsi:type="dcterms:W3CDTF">2010-02-28T09:52:03Z</dcterms:created>
  <dcterms:modified xsi:type="dcterms:W3CDTF">2020-02-18T12:56:43Z</dcterms:modified>
  <cp:category/>
  <cp:version/>
  <cp:contentType/>
  <cp:contentStatus/>
</cp:coreProperties>
</file>